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395" windowHeight="11445" activeTab="4"/>
  </bookViews>
  <sheets>
    <sheet name="유럽" sheetId="1" r:id="rId1"/>
    <sheet name="미주대양주" sheetId="2" r:id="rId2"/>
    <sheet name="아시아" sheetId="3" r:id="rId3"/>
    <sheet name="중국" sheetId="4" r:id="rId4"/>
    <sheet name="Sheet5" sheetId="5" r:id="rId5"/>
  </sheets>
  <calcPr calcId="144525"/>
</workbook>
</file>

<file path=xl/calcChain.xml><?xml version="1.0" encoding="utf-8"?>
<calcChain xmlns="http://schemas.openxmlformats.org/spreadsheetml/2006/main">
  <c r="G244" i="3" l="1"/>
  <c r="I244" i="3" s="1"/>
  <c r="F243" i="3"/>
  <c r="G243" i="3" s="1"/>
  <c r="I243" i="3" s="1"/>
  <c r="I241" i="3"/>
  <c r="G241" i="3"/>
  <c r="H240" i="3"/>
  <c r="G239" i="3"/>
  <c r="I238" i="3"/>
  <c r="G238" i="3"/>
  <c r="G237" i="3"/>
  <c r="I237" i="3" s="1"/>
  <c r="G236" i="3"/>
  <c r="I236" i="3" s="1"/>
  <c r="I235" i="3"/>
  <c r="G235" i="3"/>
  <c r="H234" i="3"/>
  <c r="G233" i="3"/>
  <c r="I233" i="3" s="1"/>
  <c r="G232" i="3"/>
  <c r="G231" i="3"/>
  <c r="I231" i="3" s="1"/>
  <c r="G230" i="3"/>
  <c r="G234" i="3" s="1"/>
  <c r="H228" i="3"/>
  <c r="I227" i="3"/>
  <c r="G227" i="3"/>
  <c r="G226" i="3"/>
  <c r="I226" i="3" s="1"/>
  <c r="F226" i="3"/>
  <c r="G225" i="3"/>
  <c r="F225" i="3"/>
  <c r="H224" i="3"/>
  <c r="G223" i="3"/>
  <c r="I223" i="3" s="1"/>
  <c r="F222" i="3"/>
  <c r="G222" i="3" s="1"/>
  <c r="I221" i="3"/>
  <c r="F221" i="3"/>
  <c r="G221" i="3" s="1"/>
  <c r="I220" i="3"/>
  <c r="G220" i="3"/>
  <c r="G224" i="3" s="1"/>
  <c r="H219" i="3"/>
  <c r="G218" i="3"/>
  <c r="I218" i="3" s="1"/>
  <c r="G217" i="3"/>
  <c r="G216" i="3"/>
  <c r="G215" i="3"/>
  <c r="F215" i="3"/>
  <c r="G214" i="3"/>
  <c r="G213" i="3"/>
  <c r="F212" i="3"/>
  <c r="G212" i="3" s="1"/>
  <c r="F211" i="3"/>
  <c r="G211" i="3" s="1"/>
  <c r="F210" i="3"/>
  <c r="G210" i="3" s="1"/>
  <c r="I209" i="3"/>
  <c r="G209" i="3"/>
  <c r="H208" i="3"/>
  <c r="G207" i="3"/>
  <c r="I206" i="3"/>
  <c r="G206" i="3"/>
  <c r="F205" i="3"/>
  <c r="G205" i="3" s="1"/>
  <c r="G204" i="3"/>
  <c r="G203" i="3"/>
  <c r="G202" i="3"/>
  <c r="G201" i="3"/>
  <c r="G200" i="3"/>
  <c r="I200" i="3" s="1"/>
  <c r="I199" i="3"/>
  <c r="G199" i="3"/>
  <c r="G198" i="3"/>
  <c r="I198" i="3" s="1"/>
  <c r="G197" i="3"/>
  <c r="G196" i="3"/>
  <c r="I196" i="3" s="1"/>
  <c r="G195" i="3"/>
  <c r="G194" i="3"/>
  <c r="G193" i="3"/>
  <c r="F193" i="3"/>
  <c r="F192" i="3"/>
  <c r="G192" i="3" s="1"/>
  <c r="F191" i="3"/>
  <c r="G191" i="3" s="1"/>
  <c r="H189" i="3"/>
  <c r="G188" i="3"/>
  <c r="I188" i="3" s="1"/>
  <c r="I187" i="3"/>
  <c r="G187" i="3"/>
  <c r="G186" i="3"/>
  <c r="I186" i="3" s="1"/>
  <c r="G185" i="3"/>
  <c r="I185" i="3" s="1"/>
  <c r="I184" i="3"/>
  <c r="G184" i="3"/>
  <c r="G183" i="3"/>
  <c r="I183" i="3" s="1"/>
  <c r="H182" i="3"/>
  <c r="G181" i="3"/>
  <c r="I181" i="3" s="1"/>
  <c r="I180" i="3"/>
  <c r="G180" i="3"/>
  <c r="G179" i="3"/>
  <c r="I179" i="3" s="1"/>
  <c r="H178" i="3"/>
  <c r="G177" i="3"/>
  <c r="G176" i="3"/>
  <c r="I175" i="3"/>
  <c r="G175" i="3"/>
  <c r="G174" i="3"/>
  <c r="I174" i="3" s="1"/>
  <c r="G173" i="3"/>
  <c r="G172" i="3"/>
  <c r="I171" i="3"/>
  <c r="G171" i="3"/>
  <c r="G170" i="3"/>
  <c r="I170" i="3" s="1"/>
  <c r="G169" i="3"/>
  <c r="I169" i="3" s="1"/>
  <c r="I168" i="3"/>
  <c r="G168" i="3"/>
  <c r="G167" i="3"/>
  <c r="I166" i="3"/>
  <c r="G166" i="3"/>
  <c r="G165" i="3"/>
  <c r="I165" i="3" s="1"/>
  <c r="H164" i="3"/>
  <c r="H163" i="3"/>
  <c r="G162" i="3"/>
  <c r="I162" i="3" s="1"/>
  <c r="G161" i="3"/>
  <c r="F161" i="3"/>
  <c r="G160" i="3"/>
  <c r="I160" i="3" s="1"/>
  <c r="G159" i="3"/>
  <c r="I159" i="3" s="1"/>
  <c r="H158" i="3"/>
  <c r="I157" i="3"/>
  <c r="G157" i="3"/>
  <c r="G156" i="3"/>
  <c r="I156" i="3" s="1"/>
  <c r="G155" i="3"/>
  <c r="I155" i="3" s="1"/>
  <c r="H154" i="3"/>
  <c r="G153" i="3"/>
  <c r="G152" i="3"/>
  <c r="G151" i="3"/>
  <c r="G150" i="3"/>
  <c r="G149" i="3"/>
  <c r="I149" i="3" s="1"/>
  <c r="I148" i="3"/>
  <c r="G148" i="3"/>
  <c r="G147" i="3"/>
  <c r="I147" i="3" s="1"/>
  <c r="F146" i="3"/>
  <c r="G146" i="3" s="1"/>
  <c r="I146" i="3" s="1"/>
  <c r="G145" i="3"/>
  <c r="I145" i="3" s="1"/>
  <c r="G144" i="3"/>
  <c r="G143" i="3"/>
  <c r="I143" i="3" s="1"/>
  <c r="G142" i="3"/>
  <c r="F142" i="3"/>
  <c r="F141" i="3"/>
  <c r="G141" i="3" s="1"/>
  <c r="F140" i="3"/>
  <c r="G140" i="3" s="1"/>
  <c r="F139" i="3"/>
  <c r="G139" i="3" s="1"/>
  <c r="I139" i="3" s="1"/>
  <c r="H138" i="3"/>
  <c r="G137" i="3"/>
  <c r="G136" i="3"/>
  <c r="I135" i="3"/>
  <c r="G135" i="3"/>
  <c r="G134" i="3"/>
  <c r="I134" i="3" s="1"/>
  <c r="F133" i="3"/>
  <c r="G133" i="3" s="1"/>
  <c r="I133" i="3" s="1"/>
  <c r="G132" i="3"/>
  <c r="I132" i="3" s="1"/>
  <c r="H131" i="3"/>
  <c r="H130" i="3"/>
  <c r="I129" i="3"/>
  <c r="G129" i="3"/>
  <c r="G128" i="3"/>
  <c r="F128" i="3"/>
  <c r="G126" i="3"/>
  <c r="H124" i="3"/>
  <c r="G124" i="3"/>
  <c r="G123" i="3"/>
  <c r="I123" i="3" s="1"/>
  <c r="I122" i="3"/>
  <c r="G122" i="3"/>
  <c r="H121" i="3"/>
  <c r="G120" i="3"/>
  <c r="I120" i="3" s="1"/>
  <c r="G119" i="3"/>
  <c r="I119" i="3" s="1"/>
  <c r="H118" i="3"/>
  <c r="I117" i="3"/>
  <c r="G117" i="3"/>
  <c r="G116" i="3"/>
  <c r="H115" i="3"/>
  <c r="G114" i="3"/>
  <c r="I114" i="3" s="1"/>
  <c r="I113" i="3"/>
  <c r="G113" i="3"/>
  <c r="G112" i="3"/>
  <c r="I112" i="3" s="1"/>
  <c r="G111" i="3"/>
  <c r="I111" i="3" s="1"/>
  <c r="I109" i="3"/>
  <c r="G109" i="3"/>
  <c r="G108" i="3"/>
  <c r="I108" i="3" s="1"/>
  <c r="G107" i="3"/>
  <c r="I107" i="3" s="1"/>
  <c r="H106" i="3"/>
  <c r="G105" i="3"/>
  <c r="G104" i="3"/>
  <c r="G103" i="3"/>
  <c r="G102" i="3"/>
  <c r="G101" i="3"/>
  <c r="I101" i="3" s="1"/>
  <c r="F101" i="3"/>
  <c r="G100" i="3"/>
  <c r="I100" i="3" s="1"/>
  <c r="G99" i="3"/>
  <c r="G98" i="3"/>
  <c r="F97" i="3"/>
  <c r="G97" i="3" s="1"/>
  <c r="I97" i="3" s="1"/>
  <c r="I96" i="3"/>
  <c r="G96" i="3"/>
  <c r="G95" i="3"/>
  <c r="H94" i="3"/>
  <c r="G93" i="3"/>
  <c r="I93" i="3" s="1"/>
  <c r="G92" i="3"/>
  <c r="G91" i="3"/>
  <c r="G90" i="3"/>
  <c r="I90" i="3" s="1"/>
  <c r="G89" i="3"/>
  <c r="I89" i="3" s="1"/>
  <c r="I88" i="3"/>
  <c r="G88" i="3"/>
  <c r="G87" i="3"/>
  <c r="I87" i="3" s="1"/>
  <c r="G86" i="3"/>
  <c r="G85" i="3"/>
  <c r="I85" i="3" s="1"/>
  <c r="F85" i="3"/>
  <c r="G84" i="3"/>
  <c r="G83" i="3"/>
  <c r="G82" i="3"/>
  <c r="G81" i="3"/>
  <c r="G80" i="3"/>
  <c r="I80" i="3" s="1"/>
  <c r="G79" i="3"/>
  <c r="G78" i="3"/>
  <c r="G77" i="3"/>
  <c r="I77" i="3" s="1"/>
  <c r="G76" i="3"/>
  <c r="G75" i="3"/>
  <c r="I75" i="3" s="1"/>
  <c r="F75" i="3"/>
  <c r="H74" i="3"/>
  <c r="G73" i="3"/>
  <c r="I72" i="3"/>
  <c r="G72" i="3"/>
  <c r="G71" i="3"/>
  <c r="I71" i="3" s="1"/>
  <c r="G70" i="3"/>
  <c r="I70" i="3" s="1"/>
  <c r="I69" i="3"/>
  <c r="G69" i="3"/>
  <c r="H68" i="3"/>
  <c r="F67" i="3"/>
  <c r="G67" i="3" s="1"/>
  <c r="F66" i="3"/>
  <c r="G66" i="3" s="1"/>
  <c r="I66" i="3" s="1"/>
  <c r="G65" i="3"/>
  <c r="G64" i="3"/>
  <c r="I64" i="3" s="1"/>
  <c r="G63" i="3"/>
  <c r="I63" i="3" s="1"/>
  <c r="I62" i="3"/>
  <c r="F62" i="3"/>
  <c r="G62" i="3" s="1"/>
  <c r="I61" i="3"/>
  <c r="G61" i="3"/>
  <c r="G60" i="3"/>
  <c r="I60" i="3" s="1"/>
  <c r="G59" i="3"/>
  <c r="I59" i="3" s="1"/>
  <c r="G58" i="3"/>
  <c r="G57" i="3"/>
  <c r="G56" i="3"/>
  <c r="F56" i="3"/>
  <c r="H55" i="3"/>
  <c r="G54" i="3"/>
  <c r="I54" i="3" s="1"/>
  <c r="G53" i="3"/>
  <c r="I53" i="3" s="1"/>
  <c r="G52" i="3"/>
  <c r="G51" i="3"/>
  <c r="I51" i="3" s="1"/>
  <c r="G50" i="3"/>
  <c r="G49" i="3"/>
  <c r="I48" i="3"/>
  <c r="G48" i="3"/>
  <c r="G47" i="3"/>
  <c r="I47" i="3" s="1"/>
  <c r="G46" i="3"/>
  <c r="I46" i="3" s="1"/>
  <c r="I45" i="3"/>
  <c r="G45" i="3"/>
  <c r="G44" i="3"/>
  <c r="H43" i="3"/>
  <c r="G42" i="3"/>
  <c r="I42" i="3" s="1"/>
  <c r="H41" i="3"/>
  <c r="I40" i="3"/>
  <c r="G40" i="3"/>
  <c r="G39" i="3"/>
  <c r="I39" i="3" s="1"/>
  <c r="G38" i="3"/>
  <c r="I38" i="3" s="1"/>
  <c r="I37" i="3"/>
  <c r="G37" i="3"/>
  <c r="G36" i="3"/>
  <c r="I36" i="3" s="1"/>
  <c r="G35" i="3"/>
  <c r="I35" i="3" s="1"/>
  <c r="H34" i="3"/>
  <c r="I33" i="3"/>
  <c r="G33" i="3"/>
  <c r="G32" i="3"/>
  <c r="I32" i="3" s="1"/>
  <c r="G31" i="3"/>
  <c r="I31" i="3" s="1"/>
  <c r="I30" i="3"/>
  <c r="G30" i="3"/>
  <c r="G29" i="3"/>
  <c r="I29" i="3" s="1"/>
  <c r="F29" i="3"/>
  <c r="G28" i="3"/>
  <c r="I27" i="3"/>
  <c r="G27" i="3"/>
  <c r="G26" i="3"/>
  <c r="I26" i="3" s="1"/>
  <c r="G25" i="3"/>
  <c r="G24" i="3"/>
  <c r="I24" i="3" s="1"/>
  <c r="G23" i="3"/>
  <c r="H22" i="3"/>
  <c r="I21" i="3"/>
  <c r="G21" i="3"/>
  <c r="G20" i="3"/>
  <c r="I20" i="3" s="1"/>
  <c r="G19" i="3"/>
  <c r="I19" i="3" s="1"/>
  <c r="I18" i="3"/>
  <c r="G18" i="3"/>
  <c r="G17" i="3"/>
  <c r="I17" i="3" s="1"/>
  <c r="F17" i="3"/>
  <c r="G16" i="3"/>
  <c r="I16" i="3" s="1"/>
  <c r="F16" i="3"/>
  <c r="G15" i="3"/>
  <c r="I15" i="3" s="1"/>
  <c r="G14" i="3"/>
  <c r="H13" i="3"/>
  <c r="G12" i="3"/>
  <c r="G11" i="3"/>
  <c r="I11" i="3" s="1"/>
  <c r="I10" i="3"/>
  <c r="G10" i="3"/>
  <c r="G9" i="3"/>
  <c r="I8" i="3"/>
  <c r="G8" i="3"/>
  <c r="F7" i="3"/>
  <c r="G7" i="3" s="1"/>
  <c r="I5" i="3" s="1"/>
  <c r="F6" i="3"/>
  <c r="G6" i="3" s="1"/>
  <c r="G5" i="3"/>
  <c r="G4" i="3"/>
  <c r="I4" i="3" s="1"/>
  <c r="G3" i="3"/>
  <c r="G2" i="3"/>
  <c r="F2" i="3"/>
  <c r="I56" i="3" l="1"/>
  <c r="G68" i="3"/>
  <c r="G163" i="3"/>
  <c r="G106" i="3"/>
  <c r="I106" i="3" s="1"/>
  <c r="I95" i="3"/>
  <c r="I126" i="3"/>
  <c r="G131" i="3"/>
  <c r="I131" i="3" s="1"/>
  <c r="G154" i="3"/>
  <c r="I154" i="3" s="1"/>
  <c r="G240" i="3"/>
  <c r="I240" i="3" s="1"/>
  <c r="G13" i="3"/>
  <c r="I13" i="3" s="1"/>
  <c r="I2" i="3"/>
  <c r="I14" i="3"/>
  <c r="G22" i="3"/>
  <c r="I22" i="3" s="1"/>
  <c r="I82" i="3"/>
  <c r="G115" i="3"/>
  <c r="I115" i="3" s="1"/>
  <c r="G130" i="3"/>
  <c r="I130" i="3" s="1"/>
  <c r="I128" i="3"/>
  <c r="I136" i="3"/>
  <c r="I163" i="3"/>
  <c r="G189" i="3"/>
  <c r="I204" i="3"/>
  <c r="G219" i="3"/>
  <c r="I214" i="3"/>
  <c r="I219" i="3"/>
  <c r="I189" i="3"/>
  <c r="H229" i="3"/>
  <c r="I224" i="3"/>
  <c r="G34" i="3"/>
  <c r="I34" i="3" s="1"/>
  <c r="I23" i="3"/>
  <c r="G55" i="3"/>
  <c r="G110" i="3" s="1"/>
  <c r="I44" i="3"/>
  <c r="G74" i="3"/>
  <c r="G94" i="3"/>
  <c r="I116" i="3"/>
  <c r="G118" i="3"/>
  <c r="I118" i="3" s="1"/>
  <c r="I124" i="3"/>
  <c r="G178" i="3"/>
  <c r="G182" i="3"/>
  <c r="G190" i="3"/>
  <c r="I68" i="3"/>
  <c r="I49" i="3"/>
  <c r="H110" i="3"/>
  <c r="I55" i="3"/>
  <c r="I74" i="3"/>
  <c r="I94" i="3"/>
  <c r="I103" i="3"/>
  <c r="H125" i="3"/>
  <c r="I178" i="3"/>
  <c r="I182" i="3"/>
  <c r="I191" i="3"/>
  <c r="G208" i="3"/>
  <c r="I208" i="3" s="1"/>
  <c r="I201" i="3"/>
  <c r="I211" i="3"/>
  <c r="G229" i="3"/>
  <c r="G228" i="3"/>
  <c r="I228" i="3" s="1"/>
  <c r="I225" i="3"/>
  <c r="H242" i="3"/>
  <c r="I234" i="3"/>
  <c r="G41" i="3"/>
  <c r="I41" i="3" s="1"/>
  <c r="G158" i="3"/>
  <c r="I158" i="3" s="1"/>
  <c r="H190" i="3"/>
  <c r="I190" i="3" s="1"/>
  <c r="G121" i="3"/>
  <c r="I121" i="3" s="1"/>
  <c r="G138" i="3"/>
  <c r="I138" i="3" s="1"/>
  <c r="G242" i="3"/>
  <c r="I230" i="3"/>
  <c r="G164" i="3" l="1"/>
  <c r="I164" i="3" s="1"/>
  <c r="G43" i="3"/>
  <c r="I43" i="3" s="1"/>
  <c r="G125" i="3"/>
  <c r="I125" i="3"/>
  <c r="I110" i="3"/>
  <c r="I242" i="3"/>
  <c r="I229" i="3"/>
  <c r="I77" i="2" l="1"/>
  <c r="H76" i="2"/>
  <c r="J76" i="2" s="1"/>
  <c r="F76" i="2"/>
  <c r="H75" i="2"/>
  <c r="J75" i="2" s="1"/>
  <c r="F75" i="2"/>
  <c r="I74" i="2"/>
  <c r="I78" i="2" s="1"/>
  <c r="H73" i="2"/>
  <c r="J73" i="2" s="1"/>
  <c r="H72" i="2"/>
  <c r="H74" i="2" s="1"/>
  <c r="J71" i="2"/>
  <c r="H71" i="2"/>
  <c r="H67" i="2"/>
  <c r="J67" i="2" s="1"/>
  <c r="I66" i="2"/>
  <c r="J66" i="2" s="1"/>
  <c r="H66" i="2"/>
  <c r="H65" i="2"/>
  <c r="J65" i="2" s="1"/>
  <c r="J64" i="2"/>
  <c r="H64" i="2"/>
  <c r="H63" i="2"/>
  <c r="J62" i="2"/>
  <c r="H62" i="2"/>
  <c r="I61" i="2"/>
  <c r="I68" i="2" s="1"/>
  <c r="H60" i="2"/>
  <c r="J60" i="2" s="1"/>
  <c r="H59" i="2"/>
  <c r="J59" i="2" s="1"/>
  <c r="J58" i="2"/>
  <c r="H58" i="2"/>
  <c r="H57" i="2"/>
  <c r="J57" i="2" s="1"/>
  <c r="H56" i="2"/>
  <c r="F55" i="2"/>
  <c r="H55" i="2" s="1"/>
  <c r="F54" i="2"/>
  <c r="H54" i="2" s="1"/>
  <c r="I50" i="2"/>
  <c r="J50" i="2" s="1"/>
  <c r="H50" i="2"/>
  <c r="H49" i="2"/>
  <c r="J49" i="2" s="1"/>
  <c r="J48" i="2"/>
  <c r="H48" i="2"/>
  <c r="I47" i="2"/>
  <c r="H46" i="2"/>
  <c r="J46" i="2" s="1"/>
  <c r="H45" i="2"/>
  <c r="J45" i="2" s="1"/>
  <c r="J44" i="2"/>
  <c r="H44" i="2"/>
  <c r="H47" i="2" s="1"/>
  <c r="H51" i="2" s="1"/>
  <c r="H40" i="2"/>
  <c r="J40" i="2" s="1"/>
  <c r="F40" i="2"/>
  <c r="I39" i="2"/>
  <c r="J39" i="2" s="1"/>
  <c r="H38" i="2"/>
  <c r="J38" i="2" s="1"/>
  <c r="H37" i="2"/>
  <c r="H39" i="2" s="1"/>
  <c r="J36" i="2"/>
  <c r="H36" i="2"/>
  <c r="H35" i="2"/>
  <c r="J35" i="2" s="1"/>
  <c r="H34" i="2"/>
  <c r="J34" i="2" s="1"/>
  <c r="J33" i="2"/>
  <c r="H33" i="2"/>
  <c r="I32" i="2"/>
  <c r="H31" i="2"/>
  <c r="J31" i="2" s="1"/>
  <c r="H30" i="2"/>
  <c r="H29" i="2"/>
  <c r="J29" i="2" s="1"/>
  <c r="I26" i="2"/>
  <c r="F25" i="2"/>
  <c r="H25" i="2" s="1"/>
  <c r="J25" i="2" s="1"/>
  <c r="H24" i="2"/>
  <c r="J24" i="2" s="1"/>
  <c r="H23" i="2"/>
  <c r="H22" i="2"/>
  <c r="H21" i="2"/>
  <c r="J21" i="2" s="1"/>
  <c r="I20" i="2"/>
  <c r="F19" i="2"/>
  <c r="H19" i="2" s="1"/>
  <c r="J19" i="2" s="1"/>
  <c r="H18" i="2"/>
  <c r="J18" i="2" s="1"/>
  <c r="F17" i="2"/>
  <c r="H17" i="2" s="1"/>
  <c r="I16" i="2"/>
  <c r="J15" i="2"/>
  <c r="H15" i="2"/>
  <c r="H14" i="2"/>
  <c r="J14" i="2" s="1"/>
  <c r="F14" i="2"/>
  <c r="H13" i="2"/>
  <c r="H16" i="2" s="1"/>
  <c r="J16" i="2" s="1"/>
  <c r="F13" i="2"/>
  <c r="I12" i="2"/>
  <c r="H11" i="2"/>
  <c r="J10" i="2"/>
  <c r="H10" i="2"/>
  <c r="H9" i="2"/>
  <c r="J9" i="2" s="1"/>
  <c r="I8" i="2"/>
  <c r="F7" i="2"/>
  <c r="H7" i="2" s="1"/>
  <c r="H6" i="2"/>
  <c r="J6" i="2" s="1"/>
  <c r="I5" i="2"/>
  <c r="F4" i="2"/>
  <c r="H4" i="2" s="1"/>
  <c r="J4" i="2" s="1"/>
  <c r="F3" i="2"/>
  <c r="H3" i="2" s="1"/>
  <c r="J47" i="2" l="1"/>
  <c r="H61" i="2"/>
  <c r="H68" i="2" s="1"/>
  <c r="J68" i="2" s="1"/>
  <c r="J54" i="2"/>
  <c r="J7" i="2"/>
  <c r="H8" i="2"/>
  <c r="J8" i="2" s="1"/>
  <c r="H5" i="2"/>
  <c r="J5" i="2" s="1"/>
  <c r="J3" i="2"/>
  <c r="H20" i="2"/>
  <c r="J20" i="2" s="1"/>
  <c r="J17" i="2"/>
  <c r="H26" i="2"/>
  <c r="J26" i="2" s="1"/>
  <c r="I41" i="2"/>
  <c r="J13" i="2"/>
  <c r="I51" i="2"/>
  <c r="J51" i="2" s="1"/>
  <c r="J61" i="2"/>
  <c r="J74" i="2"/>
  <c r="H12" i="2"/>
  <c r="J12" i="2" s="1"/>
  <c r="H32" i="2"/>
  <c r="H41" i="2" s="1"/>
  <c r="J37" i="2"/>
  <c r="J72" i="2"/>
  <c r="H77" i="2"/>
  <c r="H78" i="2" s="1"/>
  <c r="J78" i="2" s="1"/>
  <c r="J41" i="2" l="1"/>
  <c r="J77" i="2"/>
  <c r="J32" i="2"/>
  <c r="J60" i="1" l="1"/>
  <c r="G60" i="1"/>
  <c r="G59" i="1"/>
  <c r="H58" i="1"/>
  <c r="J58" i="1" s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H47" i="1"/>
  <c r="J47" i="1" s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G36" i="1"/>
  <c r="H35" i="1"/>
  <c r="J35" i="1" s="1"/>
  <c r="G35" i="1"/>
  <c r="J34" i="1"/>
  <c r="G34" i="1"/>
  <c r="G33" i="1"/>
  <c r="H33" i="1" s="1"/>
  <c r="J33" i="1" s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G21" i="1"/>
  <c r="J20" i="1"/>
  <c r="G20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G7" i="1"/>
  <c r="H7" i="1" s="1"/>
  <c r="J7" i="1" s="1"/>
  <c r="G6" i="1"/>
  <c r="J5" i="1"/>
  <c r="G5" i="1"/>
  <c r="H3" i="1"/>
  <c r="J3" i="1" s="1"/>
  <c r="G3" i="1"/>
</calcChain>
</file>

<file path=xl/sharedStrings.xml><?xml version="1.0" encoding="utf-8"?>
<sst xmlns="http://schemas.openxmlformats.org/spreadsheetml/2006/main" count="866" uniqueCount="616">
  <si>
    <t>노선</t>
  </si>
  <si>
    <t xml:space="preserve">항공사 </t>
    <phoneticPr fontId="19" type="noConversion"/>
  </si>
  <si>
    <t xml:space="preserve">항공편 </t>
    <phoneticPr fontId="19" type="noConversion"/>
  </si>
  <si>
    <t>운항</t>
  </si>
  <si>
    <t xml:space="preserve">좌석수 </t>
  </si>
  <si>
    <t>공급좌석</t>
  </si>
  <si>
    <t>공급좌석</t>
    <phoneticPr fontId="19" type="noConversion"/>
  </si>
  <si>
    <t>출국(명)</t>
  </si>
  <si>
    <t>탑승률(%)</t>
  </si>
  <si>
    <t>파리</t>
    <phoneticPr fontId="19" type="noConversion"/>
  </si>
  <si>
    <t>대한항공(KE/KAL)</t>
    <phoneticPr fontId="19" type="noConversion"/>
  </si>
  <si>
    <t>KE903</t>
    <phoneticPr fontId="19" type="noConversion"/>
  </si>
  <si>
    <t>KE901</t>
    <phoneticPr fontId="19" type="noConversion"/>
  </si>
  <si>
    <t>아시아나항공(OZ/AAR)</t>
    <phoneticPr fontId="19" type="noConversion"/>
  </si>
  <si>
    <t>OZ501</t>
    <phoneticPr fontId="19" type="noConversion"/>
  </si>
  <si>
    <t>에어프랑스(AF/AFR)</t>
    <phoneticPr fontId="19" type="noConversion"/>
  </si>
  <si>
    <t>AF267</t>
    <phoneticPr fontId="19" type="noConversion"/>
  </si>
  <si>
    <t>런던</t>
    <phoneticPr fontId="19" type="noConversion"/>
  </si>
  <si>
    <t>대한항공(KE/KAL)</t>
    <phoneticPr fontId="19" type="noConversion"/>
  </si>
  <si>
    <t>OZ727</t>
    <phoneticPr fontId="19" type="noConversion"/>
  </si>
  <si>
    <t>ZE541</t>
    <phoneticPr fontId="19" type="noConversion"/>
  </si>
  <si>
    <t>영국항공(BA/BAW)</t>
    <phoneticPr fontId="19" type="noConversion"/>
  </si>
  <si>
    <t>7C2803</t>
    <phoneticPr fontId="19" type="noConversion"/>
  </si>
  <si>
    <t>로마</t>
    <phoneticPr fontId="19" type="noConversion"/>
  </si>
  <si>
    <t>OZ755</t>
    <phoneticPr fontId="19" type="noConversion"/>
  </si>
  <si>
    <t>RS551</t>
    <phoneticPr fontId="19" type="noConversion"/>
  </si>
  <si>
    <t>알리탈리아항공(AZ/AZA)</t>
    <phoneticPr fontId="19" type="noConversion"/>
  </si>
  <si>
    <t>ZE591</t>
    <phoneticPr fontId="19" type="noConversion"/>
  </si>
  <si>
    <t>마드리드</t>
    <phoneticPr fontId="19" type="noConversion"/>
  </si>
  <si>
    <t>OZ751</t>
    <phoneticPr fontId="19" type="noConversion"/>
  </si>
  <si>
    <t>바르셀로나</t>
    <phoneticPr fontId="19" type="noConversion"/>
  </si>
  <si>
    <t>RS501</t>
    <phoneticPr fontId="19" type="noConversion"/>
  </si>
  <si>
    <t>ZA212</t>
    <phoneticPr fontId="19" type="noConversion"/>
  </si>
  <si>
    <t>밀라노</t>
    <phoneticPr fontId="19" type="noConversion"/>
  </si>
  <si>
    <t>KE927</t>
    <phoneticPr fontId="19" type="noConversion"/>
  </si>
  <si>
    <t>베니스</t>
    <phoneticPr fontId="19" type="noConversion"/>
  </si>
  <si>
    <t>OZ531</t>
    <phoneticPr fontId="19" type="noConversion"/>
  </si>
  <si>
    <t>비엔나</t>
    <phoneticPr fontId="19" type="noConversion"/>
  </si>
  <si>
    <t>대한항공</t>
    <phoneticPr fontId="19" type="noConversion"/>
  </si>
  <si>
    <t>KE937</t>
    <phoneticPr fontId="19" type="noConversion"/>
  </si>
  <si>
    <t>암스테르담</t>
    <phoneticPr fontId="19" type="noConversion"/>
  </si>
  <si>
    <t>KE925</t>
    <phoneticPr fontId="19" type="noConversion"/>
  </si>
  <si>
    <t>네덜란드항공</t>
    <phoneticPr fontId="19" type="noConversion"/>
  </si>
  <si>
    <t>KL856</t>
    <phoneticPr fontId="19" type="noConversion"/>
  </si>
  <si>
    <t>프라하</t>
    <phoneticPr fontId="19" type="noConversion"/>
  </si>
  <si>
    <t>KE935</t>
    <phoneticPr fontId="19" type="noConversion"/>
  </si>
  <si>
    <t>체코항공</t>
    <phoneticPr fontId="19" type="noConversion"/>
  </si>
  <si>
    <t>OK191</t>
    <phoneticPr fontId="19" type="noConversion"/>
  </si>
  <si>
    <t>프랑크푸르트</t>
    <phoneticPr fontId="19" type="noConversion"/>
  </si>
  <si>
    <t>KE905</t>
    <phoneticPr fontId="19" type="noConversion"/>
  </si>
  <si>
    <t>OZ541</t>
    <phoneticPr fontId="19" type="noConversion"/>
  </si>
  <si>
    <t>루프트한자독일항공</t>
    <phoneticPr fontId="19" type="noConversion"/>
  </si>
  <si>
    <t>LH713</t>
    <phoneticPr fontId="19" type="noConversion"/>
  </si>
  <si>
    <t>부다페스트</t>
    <phoneticPr fontId="19" type="noConversion"/>
  </si>
  <si>
    <t>폴란드항공</t>
    <phoneticPr fontId="19" type="noConversion"/>
  </si>
  <si>
    <t>뮌헨</t>
    <phoneticPr fontId="19" type="noConversion"/>
  </si>
  <si>
    <t>LH719</t>
    <phoneticPr fontId="19" type="noConversion"/>
  </si>
  <si>
    <t>바르샤바</t>
    <phoneticPr fontId="19" type="noConversion"/>
  </si>
  <si>
    <t>LO098</t>
    <phoneticPr fontId="19" type="noConversion"/>
  </si>
  <si>
    <t>헬싱키</t>
    <phoneticPr fontId="19" type="noConversion"/>
  </si>
  <si>
    <t>핀에어</t>
    <phoneticPr fontId="19" type="noConversion"/>
  </si>
  <si>
    <t>AY042</t>
    <phoneticPr fontId="19" type="noConversion"/>
  </si>
  <si>
    <t>리스본</t>
    <phoneticPr fontId="19" type="noConversion"/>
  </si>
  <si>
    <t>아시아나항공</t>
    <phoneticPr fontId="19" type="noConversion"/>
  </si>
  <si>
    <t>이스탄불</t>
    <phoneticPr fontId="19" type="noConversion"/>
  </si>
  <si>
    <t>KE955</t>
    <phoneticPr fontId="19" type="noConversion"/>
  </si>
  <si>
    <t>OZ551</t>
    <phoneticPr fontId="19" type="noConversion"/>
  </si>
  <si>
    <t>터키항공(TK/THY)</t>
    <phoneticPr fontId="19" type="noConversion"/>
  </si>
  <si>
    <t>TK091</t>
    <phoneticPr fontId="19" type="noConversion"/>
  </si>
  <si>
    <t>TK089</t>
    <phoneticPr fontId="19" type="noConversion"/>
  </si>
  <si>
    <t>두바이</t>
    <phoneticPr fontId="19" type="noConversion"/>
  </si>
  <si>
    <t>KE951</t>
    <phoneticPr fontId="19" type="noConversion"/>
  </si>
  <si>
    <t>에미레이트항공</t>
    <phoneticPr fontId="19" type="noConversion"/>
  </si>
  <si>
    <t>EK323</t>
    <phoneticPr fontId="19" type="noConversion"/>
  </si>
  <si>
    <t>텔아비브</t>
    <phoneticPr fontId="19" type="noConversion"/>
  </si>
  <si>
    <t>KE957</t>
    <phoneticPr fontId="19" type="noConversion"/>
  </si>
  <si>
    <t>도하</t>
    <phoneticPr fontId="19" type="noConversion"/>
  </si>
  <si>
    <t>카타르항공</t>
    <phoneticPr fontId="19" type="noConversion"/>
  </si>
  <si>
    <t>QR859</t>
    <phoneticPr fontId="19" type="noConversion"/>
  </si>
  <si>
    <t>아부다비</t>
    <phoneticPr fontId="19" type="noConversion"/>
  </si>
  <si>
    <t>에티하드항공</t>
    <phoneticPr fontId="19" type="noConversion"/>
  </si>
  <si>
    <t>EY873</t>
    <phoneticPr fontId="19" type="noConversion"/>
  </si>
  <si>
    <t>블라디보스토크</t>
    <phoneticPr fontId="19" type="noConversion"/>
  </si>
  <si>
    <t>KE981</t>
    <phoneticPr fontId="19" type="noConversion"/>
  </si>
  <si>
    <t>제주항공</t>
    <phoneticPr fontId="19" type="noConversion"/>
  </si>
  <si>
    <t>7C5102</t>
    <phoneticPr fontId="19" type="noConversion"/>
  </si>
  <si>
    <t>오로라항공(HZ/SHU)</t>
    <phoneticPr fontId="19" type="noConversion"/>
  </si>
  <si>
    <t>HZ5437</t>
    <phoneticPr fontId="19" type="noConversion"/>
  </si>
  <si>
    <t>S7항공</t>
    <phoneticPr fontId="19" type="noConversion"/>
  </si>
  <si>
    <t>S76272</t>
    <phoneticPr fontId="19" type="noConversion"/>
  </si>
  <si>
    <t>셰레메티예보(모스크바)</t>
    <phoneticPr fontId="19" type="noConversion"/>
  </si>
  <si>
    <t>KE923</t>
    <phoneticPr fontId="19" type="noConversion"/>
  </si>
  <si>
    <t>아에로플로트항공</t>
    <phoneticPr fontId="19" type="noConversion"/>
  </si>
  <si>
    <t>SU253</t>
    <phoneticPr fontId="19" type="noConversion"/>
  </si>
  <si>
    <t>이르쿠츠크</t>
    <phoneticPr fontId="19" type="noConversion"/>
  </si>
  <si>
    <t>야쿠티아항공</t>
    <phoneticPr fontId="19" type="noConversion"/>
  </si>
  <si>
    <t>S76302</t>
    <phoneticPr fontId="19" type="noConversion"/>
  </si>
  <si>
    <t>노보시빌스크</t>
    <phoneticPr fontId="19" type="noConversion"/>
  </si>
  <si>
    <t>S75792</t>
    <phoneticPr fontId="19" type="noConversion"/>
  </si>
  <si>
    <t>사할린</t>
    <phoneticPr fontId="19" type="noConversion"/>
  </si>
  <si>
    <t>오로라항공</t>
    <phoneticPr fontId="19" type="noConversion"/>
  </si>
  <si>
    <t>HZ5497</t>
    <phoneticPr fontId="19" type="noConversion"/>
  </si>
  <si>
    <t>야쿠츠크</t>
    <phoneticPr fontId="19" type="noConversion"/>
  </si>
  <si>
    <t>R3506</t>
    <phoneticPr fontId="19" type="noConversion"/>
  </si>
  <si>
    <t>하바로프스크</t>
    <phoneticPr fontId="19" type="noConversion"/>
  </si>
  <si>
    <t>HZ5451</t>
    <phoneticPr fontId="19" type="noConversion"/>
  </si>
  <si>
    <t>타슈겐트</t>
    <phoneticPr fontId="19" type="noConversion"/>
  </si>
  <si>
    <t>KE941</t>
    <phoneticPr fontId="19" type="noConversion"/>
  </si>
  <si>
    <t>OZ573</t>
    <phoneticPr fontId="19" type="noConversion"/>
  </si>
  <si>
    <t>우즈베키스탄항공</t>
    <phoneticPr fontId="19" type="noConversion"/>
  </si>
  <si>
    <t>HY512</t>
    <phoneticPr fontId="19" type="noConversion"/>
  </si>
  <si>
    <t>아스타나</t>
    <phoneticPr fontId="19" type="noConversion"/>
  </si>
  <si>
    <t>에어아스타나</t>
    <phoneticPr fontId="19" type="noConversion"/>
  </si>
  <si>
    <t>KC210</t>
    <phoneticPr fontId="19" type="noConversion"/>
  </si>
  <si>
    <t>알마티</t>
    <phoneticPr fontId="19" type="noConversion"/>
  </si>
  <si>
    <t>KC960</t>
    <phoneticPr fontId="19" type="noConversion"/>
  </si>
  <si>
    <t>아디스아바바</t>
    <phoneticPr fontId="19" type="noConversion"/>
  </si>
  <si>
    <t>에티오피아항공</t>
    <phoneticPr fontId="19" type="noConversion"/>
  </si>
  <si>
    <t>ET673</t>
    <phoneticPr fontId="19" type="noConversion"/>
  </si>
  <si>
    <t>항공사</t>
  </si>
  <si>
    <t>항공사 코드</t>
  </si>
  <si>
    <t>기종</t>
  </si>
  <si>
    <t>미서부</t>
  </si>
  <si>
    <t>댈러스</t>
  </si>
  <si>
    <t>대한항공</t>
  </si>
  <si>
    <t>KE031</t>
  </si>
  <si>
    <t>B777</t>
  </si>
  <si>
    <t>아메리칸항공</t>
  </si>
  <si>
    <t>AA280</t>
  </si>
  <si>
    <t>B789</t>
    <phoneticPr fontId="19" type="noConversion"/>
  </si>
  <si>
    <t>합계</t>
  </si>
  <si>
    <t>라스베이거스</t>
  </si>
  <si>
    <t>KE005</t>
  </si>
  <si>
    <t>델타항공</t>
    <phoneticPr fontId="19" type="noConversion"/>
  </si>
  <si>
    <t>DL076</t>
    <phoneticPr fontId="19" type="noConversion"/>
  </si>
  <si>
    <t>A350</t>
    <phoneticPr fontId="19" type="noConversion"/>
  </si>
  <si>
    <t>로스앤젤레스</t>
  </si>
  <si>
    <t>KE017/011</t>
  </si>
  <si>
    <t>A388</t>
    <phoneticPr fontId="19" type="noConversion"/>
  </si>
  <si>
    <t>아시아나항공</t>
  </si>
  <si>
    <t>OZ202</t>
  </si>
  <si>
    <t>OZ204</t>
  </si>
  <si>
    <t>샌프란시스코</t>
  </si>
  <si>
    <t>KE023/025</t>
  </si>
  <si>
    <t>OZ212</t>
  </si>
  <si>
    <t>A359</t>
    <phoneticPr fontId="19" type="noConversion"/>
  </si>
  <si>
    <t>유나이티드항공</t>
  </si>
  <si>
    <t>UA892</t>
  </si>
  <si>
    <t>B789</t>
  </si>
  <si>
    <t>시애틀</t>
  </si>
  <si>
    <t>KE019</t>
  </si>
  <si>
    <t>OZ272</t>
  </si>
  <si>
    <t>B772</t>
    <phoneticPr fontId="19" type="noConversion"/>
  </si>
  <si>
    <t>델타항공</t>
  </si>
  <si>
    <t>DL198</t>
  </si>
  <si>
    <t>A330</t>
    <phoneticPr fontId="19" type="noConversion"/>
  </si>
  <si>
    <t>호놀룰루</t>
  </si>
  <si>
    <t>KE001</t>
  </si>
  <si>
    <t>A330</t>
  </si>
  <si>
    <t>KE053</t>
  </si>
  <si>
    <t>B747</t>
  </si>
  <si>
    <t>KE051</t>
  </si>
  <si>
    <t>OZ232</t>
  </si>
  <si>
    <t>하와이안항공</t>
  </si>
  <si>
    <t>HA460</t>
  </si>
  <si>
    <t>A332</t>
    <phoneticPr fontId="19" type="noConversion"/>
  </si>
  <si>
    <t xml:space="preserve">미서부 전체 </t>
  </si>
  <si>
    <t>미동부</t>
  </si>
  <si>
    <t>뉴욕</t>
  </si>
  <si>
    <t>KE081</t>
  </si>
  <si>
    <t>KE085</t>
  </si>
  <si>
    <t>OZ222/224</t>
  </si>
  <si>
    <t>디트로이트</t>
  </si>
  <si>
    <t>DL158</t>
  </si>
  <si>
    <t>미니애폴리스</t>
  </si>
  <si>
    <t>DL170</t>
  </si>
  <si>
    <t>보스턴</t>
  </si>
  <si>
    <t>KE091</t>
  </si>
  <si>
    <t>시카고</t>
  </si>
  <si>
    <t>KE037</t>
  </si>
  <si>
    <t>애틀랜타</t>
  </si>
  <si>
    <t>KE035</t>
  </si>
  <si>
    <t>DL026</t>
  </si>
  <si>
    <t>워싱턴</t>
  </si>
  <si>
    <t>KE093</t>
  </si>
  <si>
    <t xml:space="preserve">미동부 전체 </t>
    <phoneticPr fontId="19" type="noConversion"/>
  </si>
  <si>
    <t>북중미</t>
  </si>
  <si>
    <t>멕시코시티</t>
  </si>
  <si>
    <t>아에로멕시코</t>
  </si>
  <si>
    <t>AM091</t>
  </si>
  <si>
    <t>B788</t>
    <phoneticPr fontId="19" type="noConversion"/>
  </si>
  <si>
    <t>밴쿠버</t>
  </si>
  <si>
    <t>KE071</t>
  </si>
  <si>
    <t>에어캐나다</t>
  </si>
  <si>
    <t>AC064</t>
  </si>
  <si>
    <t>토론토</t>
  </si>
  <si>
    <t>KE073</t>
  </si>
  <si>
    <t>AC062</t>
  </si>
  <si>
    <t>B788</t>
  </si>
  <si>
    <t xml:space="preserve">북중미 전체 </t>
    <phoneticPr fontId="19" type="noConversion"/>
  </si>
  <si>
    <t>괌/사이판</t>
  </si>
  <si>
    <t>괌</t>
  </si>
  <si>
    <t>KE113</t>
  </si>
  <si>
    <t>KE115/117</t>
  </si>
  <si>
    <t>KE111</t>
  </si>
  <si>
    <t>에어서울</t>
  </si>
  <si>
    <t>RS103</t>
  </si>
  <si>
    <t>A321</t>
  </si>
  <si>
    <t>진에어</t>
  </si>
  <si>
    <t>LJ653/641</t>
    <phoneticPr fontId="19" type="noConversion"/>
  </si>
  <si>
    <t>B738</t>
  </si>
  <si>
    <t>제주항공</t>
  </si>
  <si>
    <t>7C3100/3102/3106</t>
    <phoneticPr fontId="19" type="noConversion"/>
  </si>
  <si>
    <t>티웨이항공</t>
  </si>
  <si>
    <t>TW301</t>
  </si>
  <si>
    <t>B737</t>
  </si>
  <si>
    <t>사이판</t>
  </si>
  <si>
    <t>OZ625</t>
  </si>
  <si>
    <t>OZ623</t>
    <phoneticPr fontId="19" type="noConversion"/>
  </si>
  <si>
    <t>A333</t>
    <phoneticPr fontId="19" type="noConversion"/>
  </si>
  <si>
    <t>7C3402/3404</t>
  </si>
  <si>
    <t>TW307/309</t>
  </si>
  <si>
    <t>팔라우</t>
  </si>
  <si>
    <t>OZ609</t>
  </si>
  <si>
    <t xml:space="preserve">괌/사이판/팔라우 전체 </t>
    <phoneticPr fontId="19" type="noConversion"/>
  </si>
  <si>
    <t>호주/뉴질랜드</t>
  </si>
  <si>
    <t>브리즈번</t>
  </si>
  <si>
    <t>KE123</t>
  </si>
  <si>
    <t>시드니</t>
  </si>
  <si>
    <t>KE121</t>
  </si>
  <si>
    <t>A380</t>
  </si>
  <si>
    <t>OZ601</t>
  </si>
  <si>
    <t>오클랜드</t>
  </si>
  <si>
    <t>KE129</t>
  </si>
  <si>
    <t>에어뉴질랜드</t>
  </si>
  <si>
    <t>NZ076</t>
    <phoneticPr fontId="19" type="noConversion"/>
  </si>
  <si>
    <t xml:space="preserve">호주/뉴질랜드 전체 </t>
    <phoneticPr fontId="19" type="noConversion"/>
  </si>
  <si>
    <t>지역</t>
    <phoneticPr fontId="19" type="noConversion"/>
  </si>
  <si>
    <t xml:space="preserve">항공사 </t>
  </si>
  <si>
    <t>편명</t>
    <phoneticPr fontId="19" type="noConversion"/>
  </si>
  <si>
    <t>필리핀</t>
  </si>
  <si>
    <t>마닐라</t>
  </si>
  <si>
    <t>아시아나항공 ( OZ/AAR)</t>
  </si>
  <si>
    <t>OZ701</t>
  </si>
  <si>
    <t>OZ703</t>
  </si>
  <si>
    <t>제주항공 (7C/JJA)</t>
  </si>
  <si>
    <t>7C2305</t>
  </si>
  <si>
    <t>KE649</t>
  </si>
  <si>
    <t>KE621</t>
  </si>
  <si>
    <t>KE623</t>
  </si>
  <si>
    <t>필리핀에어아시아(APG)</t>
  </si>
  <si>
    <t>Z2885</t>
  </si>
  <si>
    <t>Z2889</t>
  </si>
  <si>
    <t xml:space="preserve">세부퍼시픽항공(5J/CEB) </t>
  </si>
  <si>
    <t>5J187</t>
  </si>
  <si>
    <t>필리핀항공(PR/PAL)</t>
  </si>
  <si>
    <t>PR467</t>
  </si>
  <si>
    <t>PR469</t>
  </si>
  <si>
    <t>합계</t>
    <phoneticPr fontId="19" type="noConversion"/>
  </si>
  <si>
    <t>클락</t>
    <phoneticPr fontId="19" type="noConversion"/>
  </si>
  <si>
    <t>7C4603</t>
  </si>
  <si>
    <t>진에어 (LJ/JNA)</t>
  </si>
  <si>
    <t>LJ023</t>
  </si>
  <si>
    <t>OZ707</t>
  </si>
  <si>
    <t>KE635</t>
  </si>
  <si>
    <t>TW147</t>
  </si>
  <si>
    <t>PR493/491</t>
    <phoneticPr fontId="19" type="noConversion"/>
  </si>
  <si>
    <t>팬퍼시픽항공(AAV)</t>
    <phoneticPr fontId="19" type="noConversion"/>
  </si>
  <si>
    <t>-</t>
  </si>
  <si>
    <t>세부</t>
  </si>
  <si>
    <t>에어부산</t>
  </si>
  <si>
    <t>BX715</t>
  </si>
  <si>
    <t>7C2405</t>
  </si>
  <si>
    <t>7C2407</t>
  </si>
  <si>
    <t>KE631/489</t>
    <phoneticPr fontId="19" type="noConversion"/>
  </si>
  <si>
    <t>LJ021</t>
  </si>
  <si>
    <t>LJ029</t>
    <phoneticPr fontId="19" type="noConversion"/>
  </si>
  <si>
    <t>OZ709</t>
  </si>
  <si>
    <t>5J129</t>
  </si>
  <si>
    <t>팬퍼시픽항공(AAV)</t>
  </si>
  <si>
    <t>8Y601</t>
  </si>
  <si>
    <t>PR485</t>
  </si>
  <si>
    <t>필리핀에어아시아(APG)</t>
    <phoneticPr fontId="19" type="noConversion"/>
  </si>
  <si>
    <t>Z29047</t>
  </si>
  <si>
    <t xml:space="preserve">칼리보 </t>
  </si>
  <si>
    <t>에어서울(RS/ASV)</t>
  </si>
  <si>
    <t>RS531</t>
  </si>
  <si>
    <t>LJ039</t>
    <phoneticPr fontId="19" type="noConversion"/>
  </si>
  <si>
    <t>TW145</t>
  </si>
  <si>
    <t>에어아시아 필리핀 (Z2/APG)</t>
  </si>
  <si>
    <t>Z2037/039</t>
    <phoneticPr fontId="19" type="noConversion"/>
  </si>
  <si>
    <t>5J181</t>
  </si>
  <si>
    <t>푸에르토 프린세사 (팔라완)</t>
  </si>
  <si>
    <t>이스타항공 (ZE/ESR)</t>
  </si>
  <si>
    <t>ZE571</t>
  </si>
  <si>
    <t>필리핀 합계</t>
    <phoneticPr fontId="19" type="noConversion"/>
  </si>
  <si>
    <t>베트남</t>
  </si>
  <si>
    <t>나트랑</t>
  </si>
  <si>
    <t>ZE561/563/565</t>
    <phoneticPr fontId="19" type="noConversion"/>
  </si>
  <si>
    <t>7C4907</t>
  </si>
  <si>
    <t>대한항공 (KE/KAL)</t>
  </si>
  <si>
    <t>KE467</t>
  </si>
  <si>
    <t>OZ773</t>
    <phoneticPr fontId="19" type="noConversion"/>
  </si>
  <si>
    <t>RS525</t>
    <phoneticPr fontId="19" type="noConversion"/>
  </si>
  <si>
    <t>티웨이항공 (TW/TWB)</t>
  </si>
  <si>
    <t>TW157</t>
  </si>
  <si>
    <t>TW161</t>
    <phoneticPr fontId="19" type="noConversion"/>
  </si>
  <si>
    <t>비엣젯항공 (VJ/VJC)</t>
  </si>
  <si>
    <t>VJ837</t>
  </si>
  <si>
    <t>VJ839</t>
  </si>
  <si>
    <t>뱀부항공(QH/BAV)</t>
  </si>
  <si>
    <t>QH493</t>
  </si>
  <si>
    <t>베트남항공 (VN/HVN)</t>
  </si>
  <si>
    <t>VN441</t>
  </si>
  <si>
    <t>하노이
(노이바이)</t>
    <phoneticPr fontId="19" type="noConversion"/>
  </si>
  <si>
    <t>아시아나항공(OZ/AAR)</t>
  </si>
  <si>
    <t>OZ727</t>
  </si>
  <si>
    <t>OZ733</t>
  </si>
  <si>
    <t>OZ729</t>
  </si>
  <si>
    <t>RS521</t>
    <phoneticPr fontId="19" type="noConversion"/>
  </si>
  <si>
    <t>7C2803</t>
  </si>
  <si>
    <t>LJ057</t>
  </si>
  <si>
    <t>대한항공(KE/KAL)</t>
  </si>
  <si>
    <t>KE479/483/679</t>
    <phoneticPr fontId="19" type="noConversion"/>
  </si>
  <si>
    <t>티웨이항공(TW/TWB)</t>
  </si>
  <si>
    <t>TW163</t>
    <phoneticPr fontId="19" type="noConversion"/>
  </si>
  <si>
    <t>비엣젯항공(VJ/VJC)</t>
  </si>
  <si>
    <t>VJ963</t>
  </si>
  <si>
    <t>VJ961</t>
  </si>
  <si>
    <t>베트남항공(VN/HVN)</t>
  </si>
  <si>
    <t>VN415</t>
  </si>
  <si>
    <t>VN417</t>
  </si>
  <si>
    <t>푸꾸옥</t>
  </si>
  <si>
    <t>OZ771</t>
  </si>
  <si>
    <t>이스타항공</t>
  </si>
  <si>
    <t>ZE581</t>
    <phoneticPr fontId="19" type="noConversion"/>
  </si>
  <si>
    <t>7C4103</t>
    <phoneticPr fontId="19" type="noConversion"/>
  </si>
  <si>
    <t>VJ975</t>
    <phoneticPr fontId="19" type="noConversion"/>
  </si>
  <si>
    <t>VJ979</t>
    <phoneticPr fontId="19" type="noConversion"/>
  </si>
  <si>
    <t>다낭</t>
  </si>
  <si>
    <t>OZ755</t>
    <phoneticPr fontId="19" type="noConversion"/>
  </si>
  <si>
    <t>OZ757/7573</t>
    <phoneticPr fontId="19" type="noConversion"/>
  </si>
  <si>
    <t>이스타항공(ZE/ESR)</t>
  </si>
  <si>
    <t>ZE591</t>
  </si>
  <si>
    <t>ZE593</t>
  </si>
  <si>
    <t>ZE595</t>
  </si>
  <si>
    <t>7C2901</t>
  </si>
  <si>
    <t>7C2903</t>
  </si>
  <si>
    <t>LJ077</t>
  </si>
  <si>
    <t>LJ085</t>
    <phoneticPr fontId="19" type="noConversion"/>
  </si>
  <si>
    <t>LJ059</t>
  </si>
  <si>
    <t>KE485</t>
  </si>
  <si>
    <t>KE463</t>
  </si>
  <si>
    <t>TW165/125/127</t>
    <phoneticPr fontId="19" type="noConversion"/>
  </si>
  <si>
    <t>RS511</t>
    <phoneticPr fontId="19" type="noConversion"/>
  </si>
  <si>
    <t>VN431</t>
  </si>
  <si>
    <t>VJ881</t>
  </si>
  <si>
    <t>VJ879</t>
  </si>
  <si>
    <t>VJ875</t>
  </si>
  <si>
    <t>QH483</t>
  </si>
  <si>
    <t>호찌민</t>
  </si>
  <si>
    <t>OZ731/735</t>
    <phoneticPr fontId="19" type="noConversion"/>
  </si>
  <si>
    <t>7C4703</t>
  </si>
  <si>
    <t>KE681</t>
  </si>
  <si>
    <t>KE683</t>
  </si>
  <si>
    <t>KE685</t>
  </si>
  <si>
    <t>TW121</t>
  </si>
  <si>
    <t>VN409</t>
  </si>
  <si>
    <t>VN405/407</t>
    <phoneticPr fontId="19" type="noConversion"/>
  </si>
  <si>
    <t>VJ865</t>
  </si>
  <si>
    <t>VJ861</t>
    <phoneticPr fontId="19" type="noConversion"/>
  </si>
  <si>
    <t>VJ863</t>
  </si>
  <si>
    <t>달랏</t>
  </si>
  <si>
    <t>VJ945</t>
    <phoneticPr fontId="19" type="noConversion"/>
  </si>
  <si>
    <t>하이퐁(카트비)</t>
  </si>
  <si>
    <t>VJ925</t>
  </si>
  <si>
    <t>껀터</t>
    <phoneticPr fontId="19" type="noConversion"/>
  </si>
  <si>
    <t>VJ955</t>
    <phoneticPr fontId="19" type="noConversion"/>
  </si>
  <si>
    <t>베트남 합계</t>
    <phoneticPr fontId="19" type="noConversion"/>
  </si>
  <si>
    <t xml:space="preserve">라오스 </t>
  </si>
  <si>
    <t>비엔티안</t>
  </si>
  <si>
    <t>7C4303</t>
  </si>
  <si>
    <t>LJ051</t>
  </si>
  <si>
    <t>TW131</t>
  </si>
  <si>
    <t>라오항공</t>
  </si>
  <si>
    <t>QV922</t>
    <phoneticPr fontId="19" type="noConversion"/>
  </si>
  <si>
    <t>라오스 합계</t>
    <phoneticPr fontId="19" type="noConversion"/>
  </si>
  <si>
    <t xml:space="preserve">미얀마 </t>
  </si>
  <si>
    <t>양곤</t>
  </si>
  <si>
    <t>KE471</t>
  </si>
  <si>
    <t>미얀마항공</t>
  </si>
  <si>
    <t>8M802</t>
    <phoneticPr fontId="19" type="noConversion"/>
  </si>
  <si>
    <t>미얀마 합계</t>
    <phoneticPr fontId="19" type="noConversion"/>
  </si>
  <si>
    <t>캄보디아</t>
  </si>
  <si>
    <t>씨엠립</t>
    <phoneticPr fontId="19" type="noConversion"/>
  </si>
  <si>
    <t>에어서울 (RS/ASV)</t>
  </si>
  <si>
    <t>RS545</t>
  </si>
  <si>
    <t>스카이앙코르항공</t>
    <phoneticPr fontId="19" type="noConversion"/>
  </si>
  <si>
    <t>ZA214</t>
    <phoneticPr fontId="19" type="noConversion"/>
  </si>
  <si>
    <t>프놈펜</t>
  </si>
  <si>
    <t>KE689</t>
  </si>
  <si>
    <t>아시아나항공 (OZ/AAR)</t>
  </si>
  <si>
    <t>OZ739</t>
  </si>
  <si>
    <t>인도</t>
  </si>
  <si>
    <t>뭄바이</t>
  </si>
  <si>
    <t>KE655</t>
  </si>
  <si>
    <t xml:space="preserve">뉴델리 </t>
    <phoneticPr fontId="19" type="noConversion"/>
  </si>
  <si>
    <t>KE481</t>
  </si>
  <si>
    <t>에어인디아 (AI/AIC)</t>
  </si>
  <si>
    <t>AI313</t>
    <phoneticPr fontId="19" type="noConversion"/>
  </si>
  <si>
    <t>인도 합계</t>
    <phoneticPr fontId="19" type="noConversion"/>
  </si>
  <si>
    <t>마카오</t>
  </si>
  <si>
    <t>7C2001/2003</t>
    <phoneticPr fontId="19" type="noConversion"/>
  </si>
  <si>
    <t>LJ125/121</t>
    <phoneticPr fontId="19" type="noConversion"/>
  </si>
  <si>
    <t xml:space="preserve"> TW107</t>
  </si>
  <si>
    <t>이스타항공</t>
    <phoneticPr fontId="19" type="noConversion"/>
  </si>
  <si>
    <t>ZE521</t>
    <phoneticPr fontId="19" type="noConversion"/>
  </si>
  <si>
    <t>에어마카오</t>
  </si>
  <si>
    <t>NX821</t>
  </si>
  <si>
    <t>NX825</t>
  </si>
  <si>
    <t>마카오 합계</t>
    <phoneticPr fontId="19" type="noConversion"/>
  </si>
  <si>
    <t>태국</t>
  </si>
  <si>
    <t>방콕(신공항)</t>
  </si>
  <si>
    <t>KE657</t>
  </si>
  <si>
    <t>KE651</t>
  </si>
  <si>
    <t>KE659</t>
  </si>
  <si>
    <t>KE653</t>
  </si>
  <si>
    <t>OZ741</t>
  </si>
  <si>
    <t>OZ743</t>
  </si>
  <si>
    <t xml:space="preserve"> 7C2201/2203</t>
    <phoneticPr fontId="19" type="noConversion"/>
  </si>
  <si>
    <t>LJ003</t>
    <phoneticPr fontId="19" type="noConversion"/>
  </si>
  <si>
    <t>TW101</t>
  </si>
  <si>
    <t>ZE511/513</t>
    <phoneticPr fontId="19" type="noConversion"/>
  </si>
  <si>
    <t>타이항공(TG/THA)</t>
  </si>
  <si>
    <t>TG659</t>
  </si>
  <si>
    <t>TG657</t>
  </si>
  <si>
    <t>TG689</t>
  </si>
  <si>
    <t>TG635</t>
  </si>
  <si>
    <t>TG655</t>
  </si>
  <si>
    <t>푸껫</t>
  </si>
  <si>
    <t>OZ747</t>
  </si>
  <si>
    <t>진에어 (LJ/JNA)</t>
    <phoneticPr fontId="19" type="noConversion"/>
  </si>
  <si>
    <t>KE637</t>
  </si>
  <si>
    <t>치앙마이</t>
  </si>
  <si>
    <t>7C4205</t>
    <phoneticPr fontId="19" type="noConversion"/>
  </si>
  <si>
    <t>KE667</t>
  </si>
  <si>
    <t>KE491</t>
    <phoneticPr fontId="19" type="noConversion"/>
  </si>
  <si>
    <t>TW113</t>
  </si>
  <si>
    <t>태국 합계</t>
    <phoneticPr fontId="19" type="noConversion"/>
  </si>
  <si>
    <t>대만</t>
  </si>
  <si>
    <t xml:space="preserve">타이베이 </t>
    <phoneticPr fontId="19" type="noConversion"/>
  </si>
  <si>
    <t>KE691/693</t>
    <phoneticPr fontId="19" type="noConversion"/>
  </si>
  <si>
    <t>OZ711</t>
  </si>
  <si>
    <t>OZ713</t>
  </si>
  <si>
    <t>7C2601</t>
  </si>
  <si>
    <t>LJ081</t>
  </si>
  <si>
    <t>ZE881</t>
  </si>
  <si>
    <t>중화항공(CI/CAL)</t>
  </si>
  <si>
    <t>CI161</t>
  </si>
  <si>
    <t>CI149</t>
  </si>
  <si>
    <t>CI163</t>
  </si>
  <si>
    <t>유니항공(B7/UIA)</t>
  </si>
  <si>
    <t>B7169</t>
  </si>
  <si>
    <t>에바항공(BR/EVA)</t>
    <phoneticPr fontId="19" type="noConversion"/>
  </si>
  <si>
    <t>BR149</t>
  </si>
  <si>
    <t>BR169</t>
  </si>
  <si>
    <t>BR159</t>
  </si>
  <si>
    <t xml:space="preserve">타이중 </t>
  </si>
  <si>
    <t>OZ7117</t>
  </si>
  <si>
    <t>TW669</t>
  </si>
  <si>
    <t xml:space="preserve">에바항공 </t>
  </si>
  <si>
    <t>BR187</t>
  </si>
  <si>
    <t>가오슝</t>
    <phoneticPr fontId="19" type="noConversion"/>
  </si>
  <si>
    <t>OZ717</t>
  </si>
  <si>
    <t>BX781</t>
  </si>
  <si>
    <t>7C4501</t>
  </si>
  <si>
    <t>TW671</t>
  </si>
  <si>
    <t>중화항공(CI/CAL)</t>
    <phoneticPr fontId="19" type="noConversion"/>
  </si>
  <si>
    <t>CI165</t>
    <phoneticPr fontId="19" type="noConversion"/>
  </si>
  <si>
    <t>ZE823</t>
  </si>
  <si>
    <t>홍콩</t>
  </si>
  <si>
    <t>KE603</t>
  </si>
  <si>
    <t>KE613</t>
  </si>
  <si>
    <t>KE601</t>
  </si>
  <si>
    <t>KE607</t>
  </si>
  <si>
    <t>KE611</t>
  </si>
  <si>
    <t>OZ721</t>
  </si>
  <si>
    <t>OZ745</t>
  </si>
  <si>
    <t>7C2107</t>
  </si>
  <si>
    <t>ZE931</t>
  </si>
  <si>
    <t>RS501</t>
  </si>
  <si>
    <t>홍콩항공(HX/CRK)</t>
  </si>
  <si>
    <t>HX647</t>
  </si>
  <si>
    <t>HX629/6629</t>
    <phoneticPr fontId="19" type="noConversion"/>
  </si>
  <si>
    <t>HX623</t>
    <phoneticPr fontId="19" type="noConversion"/>
  </si>
  <si>
    <t>캐세이퍼시픽항공(CX/CPA)</t>
  </si>
  <si>
    <t>CX415/421/417/433/419</t>
    <phoneticPr fontId="19" type="noConversion"/>
  </si>
  <si>
    <t>CX411</t>
    <phoneticPr fontId="19" type="noConversion"/>
  </si>
  <si>
    <t>홍콩익스프레스항공(UO/HKE)</t>
  </si>
  <si>
    <t>UO631/641</t>
    <phoneticPr fontId="19" type="noConversion"/>
  </si>
  <si>
    <t>UO627/619</t>
    <phoneticPr fontId="19" type="noConversion"/>
  </si>
  <si>
    <t>홍콩 합계</t>
    <phoneticPr fontId="19" type="noConversion"/>
  </si>
  <si>
    <t xml:space="preserve">싱가포르 </t>
  </si>
  <si>
    <t>싱가포르</t>
    <phoneticPr fontId="19" type="noConversion"/>
  </si>
  <si>
    <t>OZ751</t>
  </si>
  <si>
    <t>OZ753</t>
  </si>
  <si>
    <t>KE643</t>
  </si>
  <si>
    <t>KE645</t>
  </si>
  <si>
    <t>KE647</t>
  </si>
  <si>
    <t>싱가포르항공</t>
  </si>
  <si>
    <t>SQ607</t>
  </si>
  <si>
    <t>SQ611</t>
  </si>
  <si>
    <t>SQ609</t>
  </si>
  <si>
    <t>SQ603</t>
  </si>
  <si>
    <t>스쿠트항공(TR/TGW)</t>
  </si>
  <si>
    <t>TR897</t>
  </si>
  <si>
    <t xml:space="preserve">몰디브 </t>
  </si>
  <si>
    <t xml:space="preserve">말레 </t>
  </si>
  <si>
    <t>KE473</t>
  </si>
  <si>
    <t xml:space="preserve">인도네시아 </t>
  </si>
  <si>
    <t>덴파사르</t>
  </si>
  <si>
    <t>KE633</t>
  </si>
  <si>
    <t>KE629</t>
  </si>
  <si>
    <t>가루다인도네시아항공</t>
  </si>
  <si>
    <t>GA871</t>
    <phoneticPr fontId="19" type="noConversion"/>
  </si>
  <si>
    <t>자카르타</t>
  </si>
  <si>
    <t>OZ761</t>
  </si>
  <si>
    <t>KE627</t>
  </si>
  <si>
    <t>GA879</t>
  </si>
  <si>
    <t>인도네시아 합계</t>
    <phoneticPr fontId="19" type="noConversion"/>
  </si>
  <si>
    <t xml:space="preserve">말레이시아 </t>
  </si>
  <si>
    <t xml:space="preserve">쿠알라룸푸르 </t>
  </si>
  <si>
    <t>대한항공</t>
    <phoneticPr fontId="19" type="noConversion"/>
  </si>
  <si>
    <t>KE671</t>
    <phoneticPr fontId="19" type="noConversion"/>
  </si>
  <si>
    <t>말레이시아항공</t>
  </si>
  <si>
    <t>MH039</t>
    <phoneticPr fontId="19" type="noConversion"/>
  </si>
  <si>
    <t>MH067</t>
  </si>
  <si>
    <t>에어아시아 타이</t>
  </si>
  <si>
    <t>D7505/507/509</t>
    <phoneticPr fontId="19" type="noConversion"/>
  </si>
  <si>
    <t xml:space="preserve">코타키나발루 </t>
  </si>
  <si>
    <t>RS541</t>
  </si>
  <si>
    <t>ZE501/503</t>
    <phoneticPr fontId="19" type="noConversion"/>
  </si>
  <si>
    <t>7C2507/2561</t>
    <phoneticPr fontId="19" type="noConversion"/>
  </si>
  <si>
    <t>LJ063</t>
  </si>
  <si>
    <t>LJ061/067</t>
    <phoneticPr fontId="19" type="noConversion"/>
  </si>
  <si>
    <t>조호르바루</t>
  </si>
  <si>
    <t>LJ095/097</t>
    <phoneticPr fontId="19" type="noConversion"/>
  </si>
  <si>
    <t>말레이시아 합계</t>
    <phoneticPr fontId="19" type="noConversion"/>
  </si>
  <si>
    <t>네팔</t>
  </si>
  <si>
    <t>카트만두</t>
  </si>
  <si>
    <t>KE695</t>
  </si>
  <si>
    <t>브루나이</t>
  </si>
  <si>
    <t>반다르세리베가완</t>
  </si>
  <si>
    <t>브루나이항공</t>
  </si>
  <si>
    <t>BI652</t>
  </si>
  <si>
    <t>중국 …66.9%</t>
  </si>
  <si>
    <t>중국 지역별 공급 좌석 및 평균 탑승률</t>
  </si>
  <si>
    <t>하얼빈</t>
  </si>
  <si>
    <t>심양(선양)</t>
  </si>
  <si>
    <t>가목사(자무쓰)</t>
  </si>
  <si>
    <t>연길(옌지)</t>
  </si>
  <si>
    <t>대련(다롄)</t>
  </si>
  <si>
    <t>목단강(무단장)</t>
  </si>
  <si>
    <t>난퉁</t>
  </si>
  <si>
    <t>베이징</t>
  </si>
  <si>
    <t>석가장 (스자좡)</t>
  </si>
  <si>
    <t>청두(성도)</t>
  </si>
  <si>
    <t>칭다오</t>
  </si>
  <si>
    <t>린이</t>
  </si>
  <si>
    <t xml:space="preserve">위해 </t>
  </si>
  <si>
    <t>허페이</t>
  </si>
  <si>
    <t>산야</t>
  </si>
  <si>
    <t>장춘(창춘)</t>
  </si>
  <si>
    <t>닝보</t>
  </si>
  <si>
    <t xml:space="preserve">지난 </t>
  </si>
  <si>
    <t>샤먼</t>
  </si>
  <si>
    <t>하이커우</t>
  </si>
  <si>
    <t>정저우</t>
  </si>
  <si>
    <t>연대(옌타이)</t>
  </si>
  <si>
    <t>계림</t>
  </si>
  <si>
    <t>남경(난징)</t>
  </si>
  <si>
    <t>충칭</t>
  </si>
  <si>
    <t>선전(심천)</t>
  </si>
  <si>
    <t>광저우</t>
  </si>
  <si>
    <t>쿤밍</t>
  </si>
  <si>
    <t>천진(텐진)</t>
  </si>
  <si>
    <t>항저우</t>
  </si>
  <si>
    <t>푸동</t>
  </si>
  <si>
    <t>시안</t>
  </si>
  <si>
    <t xml:space="preserve">우한 </t>
  </si>
  <si>
    <t>옌청</t>
  </si>
  <si>
    <t>장사(창사)</t>
  </si>
  <si>
    <t>장가계(장자제)</t>
  </si>
  <si>
    <t>황산</t>
  </si>
  <si>
    <t>일본 …76.8%</t>
  </si>
  <si>
    <t xml:space="preserve">일본 지역별 평균 탑승률 (표&amp;탑승률 그래프) </t>
  </si>
  <si>
    <t xml:space="preserve">노선 </t>
  </si>
  <si>
    <t>공급석</t>
  </si>
  <si>
    <t xml:space="preserve">다카마쓰 </t>
  </si>
  <si>
    <t xml:space="preserve">삿포로 </t>
  </si>
  <si>
    <t xml:space="preserve">마쓰야마 </t>
  </si>
  <si>
    <t>시즈오카</t>
  </si>
  <si>
    <t>도쿄(하네다)</t>
  </si>
  <si>
    <t xml:space="preserve">오키나와 </t>
  </si>
  <si>
    <t>고마쓰</t>
  </si>
  <si>
    <t xml:space="preserve">후쿠오카 </t>
  </si>
  <si>
    <t xml:space="preserve">미야자키 </t>
  </si>
  <si>
    <t>도쿄(나리타)</t>
  </si>
  <si>
    <t xml:space="preserve">나고야 </t>
  </si>
  <si>
    <t>오사카</t>
  </si>
  <si>
    <t>아오모리</t>
  </si>
  <si>
    <t xml:space="preserve">기타규슈 </t>
  </si>
  <si>
    <t xml:space="preserve">오카야먀 </t>
  </si>
  <si>
    <t>센다이</t>
  </si>
  <si>
    <t>가고시마</t>
  </si>
  <si>
    <t>히로시마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</si>
</sst>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.0%"/>
    <numFmt numFmtId="177" formatCode="#,##0_ "/>
    <numFmt numFmtId="178" formatCode="0_);[Red]\(0\)"/>
    <numFmt numFmtId="179" formatCode="0_ 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9" fontId="18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right" vertical="center"/>
    </xf>
    <xf numFmtId="176" fontId="0" fillId="34" borderId="12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Border="1">
      <alignment vertical="center"/>
    </xf>
    <xf numFmtId="0" fontId="0" fillId="0" borderId="12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34" borderId="12" xfId="0" applyFill="1" applyBorder="1">
      <alignment vertical="center"/>
    </xf>
    <xf numFmtId="9" fontId="0" fillId="34" borderId="12" xfId="0" applyNumberFormat="1" applyFill="1" applyBorder="1">
      <alignment vertical="center"/>
    </xf>
    <xf numFmtId="0" fontId="0" fillId="0" borderId="14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9" fontId="0" fillId="0" borderId="12" xfId="0" applyNumberFormat="1" applyBorder="1">
      <alignment vertical="center"/>
    </xf>
    <xf numFmtId="0" fontId="16" fillId="35" borderId="10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177" fontId="20" fillId="36" borderId="12" xfId="0" applyNumberFormat="1" applyFont="1" applyFill="1" applyBorder="1" applyAlignment="1">
      <alignment horizontal="center" vertical="center"/>
    </xf>
    <xf numFmtId="3" fontId="20" fillId="36" borderId="12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177" fontId="20" fillId="37" borderId="12" xfId="0" applyNumberFormat="1" applyFont="1" applyFill="1" applyBorder="1" applyAlignment="1">
      <alignment horizontal="center" vertical="center"/>
    </xf>
    <xf numFmtId="3" fontId="20" fillId="37" borderId="12" xfId="0" applyNumberFormat="1" applyFont="1" applyFill="1" applyBorder="1" applyAlignment="1">
      <alignment horizontal="center" vertical="center"/>
    </xf>
    <xf numFmtId="176" fontId="20" fillId="37" borderId="1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7" fontId="20" fillId="0" borderId="17" xfId="0" applyNumberFormat="1" applyFont="1" applyFill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176" fontId="20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3" fontId="20" fillId="0" borderId="14" xfId="0" applyNumberFormat="1" applyFont="1" applyFill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0" fontId="20" fillId="36" borderId="21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/>
    </xf>
    <xf numFmtId="177" fontId="20" fillId="36" borderId="15" xfId="0" applyNumberFormat="1" applyFont="1" applyFill="1" applyBorder="1" applyAlignment="1">
      <alignment horizontal="center" vertical="center"/>
    </xf>
    <xf numFmtId="3" fontId="20" fillId="36" borderId="15" xfId="0" applyNumberFormat="1" applyFont="1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8" fillId="38" borderId="12" xfId="0" applyFont="1" applyFill="1" applyBorder="1" applyAlignment="1">
      <alignment horizontal="center" vertical="center"/>
    </xf>
    <xf numFmtId="41" fontId="18" fillId="38" borderId="12" xfId="1" applyFont="1" applyFill="1" applyBorder="1" applyAlignment="1">
      <alignment horizontal="center" vertical="center"/>
    </xf>
    <xf numFmtId="176" fontId="18" fillId="38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1" fontId="0" fillId="0" borderId="12" xfId="1" applyFont="1" applyBorder="1" applyAlignment="1">
      <alignment horizontal="center" vertical="center"/>
    </xf>
    <xf numFmtId="41" fontId="0" fillId="0" borderId="12" xfId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1" fontId="0" fillId="0" borderId="12" xfId="1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41" fontId="0" fillId="39" borderId="11" xfId="0" applyNumberFormat="1" applyFill="1" applyBorder="1" applyAlignment="1">
      <alignment vertical="center"/>
    </xf>
    <xf numFmtId="41" fontId="0" fillId="39" borderId="12" xfId="1" applyFont="1" applyFill="1" applyBorder="1" applyAlignment="1">
      <alignment horizontal="center" vertical="center"/>
    </xf>
    <xf numFmtId="176" fontId="0" fillId="39" borderId="12" xfId="2" applyNumberFormat="1" applyFont="1" applyFill="1" applyBorder="1" applyAlignment="1">
      <alignment horizontal="center" vertical="center"/>
    </xf>
    <xf numFmtId="176" fontId="0" fillId="0" borderId="12" xfId="2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1" fontId="0" fillId="34" borderId="12" xfId="1" applyFont="1" applyFill="1" applyBorder="1" applyAlignment="1">
      <alignment horizontal="center" vertical="center"/>
    </xf>
    <xf numFmtId="41" fontId="0" fillId="34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/>
    </xf>
    <xf numFmtId="41" fontId="0" fillId="40" borderId="11" xfId="0" applyNumberFormat="1" applyFill="1" applyBorder="1" applyAlignment="1">
      <alignment vertical="center"/>
    </xf>
    <xf numFmtId="41" fontId="0" fillId="40" borderId="12" xfId="1" applyFont="1" applyFill="1" applyBorder="1" applyAlignment="1">
      <alignment horizontal="center" vertical="center"/>
    </xf>
    <xf numFmtId="176" fontId="0" fillId="40" borderId="12" xfId="2" applyNumberFormat="1" applyFont="1" applyFill="1" applyBorder="1" applyAlignment="1">
      <alignment horizontal="center" vertical="center"/>
    </xf>
    <xf numFmtId="41" fontId="0" fillId="0" borderId="13" xfId="1" applyFont="1" applyBorder="1" applyAlignment="1">
      <alignment horizontal="center" vertical="center"/>
    </xf>
    <xf numFmtId="41" fontId="0" fillId="0" borderId="15" xfId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41" fontId="0" fillId="0" borderId="13" xfId="1" applyFont="1" applyFill="1" applyBorder="1" applyAlignment="1">
      <alignment horizontal="center" vertical="center"/>
    </xf>
    <xf numFmtId="176" fontId="0" fillId="0" borderId="13" xfId="2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1" fontId="0" fillId="0" borderId="15" xfId="1" applyFont="1" applyFill="1" applyBorder="1" applyAlignment="1">
      <alignment horizontal="center" vertical="center"/>
    </xf>
    <xf numFmtId="176" fontId="0" fillId="0" borderId="14" xfId="2" applyNumberFormat="1" applyFont="1" applyBorder="1" applyAlignment="1">
      <alignment horizontal="center" vertical="center"/>
    </xf>
    <xf numFmtId="41" fontId="0" fillId="0" borderId="12" xfId="1" applyFont="1" applyFill="1" applyBorder="1" applyAlignment="1">
      <alignment horizontal="center" vertical="center"/>
    </xf>
    <xf numFmtId="176" fontId="0" fillId="0" borderId="15" xfId="2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41" fontId="0" fillId="40" borderId="12" xfId="0" applyNumberFormat="1" applyFill="1" applyBorder="1" applyAlignment="1">
      <alignment vertical="center"/>
    </xf>
    <xf numFmtId="176" fontId="0" fillId="0" borderId="12" xfId="2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0" fontId="0" fillId="0" borderId="0" xfId="0">
      <alignment vertical="center"/>
    </xf>
    <xf numFmtId="176" fontId="22" fillId="0" borderId="12" xfId="0" applyNumberFormat="1" applyFont="1" applyFill="1" applyBorder="1" applyAlignment="1">
      <alignment horizontal="center" vertical="center"/>
    </xf>
    <xf numFmtId="9" fontId="22" fillId="0" borderId="12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0" xfId="0">
      <alignment vertical="center"/>
    </xf>
    <xf numFmtId="177" fontId="22" fillId="0" borderId="12" xfId="0" applyNumberFormat="1" applyFont="1" applyFill="1" applyBorder="1" applyAlignment="1">
      <alignment horizontal="center" vertical="center" wrapText="1"/>
    </xf>
    <xf numFmtId="176" fontId="22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</cellXfs>
  <cellStyles count="44">
    <cellStyle name="20% - 강조색1" xfId="21" builtinId="30" customBuiltin="1"/>
    <cellStyle name="20% - 강조색2" xfId="25" builtinId="34" customBuiltin="1"/>
    <cellStyle name="20% - 강조색3" xfId="29" builtinId="38" customBuiltin="1"/>
    <cellStyle name="20% - 강조색4" xfId="33" builtinId="42" customBuiltin="1"/>
    <cellStyle name="20% - 강조색5" xfId="37" builtinId="46" customBuiltin="1"/>
    <cellStyle name="20% - 강조색6" xfId="41" builtinId="50" customBuiltin="1"/>
    <cellStyle name="40% - 강조색1" xfId="22" builtinId="31" customBuiltin="1"/>
    <cellStyle name="40% - 강조색2" xfId="26" builtinId="35" customBuiltin="1"/>
    <cellStyle name="40% - 강조색3" xfId="30" builtinId="39" customBuiltin="1"/>
    <cellStyle name="40% - 강조색4" xfId="34" builtinId="43" customBuiltin="1"/>
    <cellStyle name="40% - 강조색5" xfId="38" builtinId="47" customBuiltin="1"/>
    <cellStyle name="40% - 강조색6" xfId="42" builtinId="51" customBuiltin="1"/>
    <cellStyle name="60% - 강조색1" xfId="23" builtinId="32" customBuiltin="1"/>
    <cellStyle name="60% - 강조색2" xfId="27" builtinId="36" customBuiltin="1"/>
    <cellStyle name="60% - 강조색3" xfId="31" builtinId="40" customBuiltin="1"/>
    <cellStyle name="60% - 강조색4" xfId="35" builtinId="44" customBuiltin="1"/>
    <cellStyle name="60% - 강조색5" xfId="39" builtinId="48" customBuiltin="1"/>
    <cellStyle name="60% - 강조색6" xfId="43" builtinId="52" customBuiltin="1"/>
    <cellStyle name="강조색1" xfId="20" builtinId="29" customBuiltin="1"/>
    <cellStyle name="강조색2" xfId="24" builtinId="33" customBuiltin="1"/>
    <cellStyle name="강조색3" xfId="28" builtinId="37" customBuiltin="1"/>
    <cellStyle name="강조색4" xfId="32" builtinId="41" customBuiltin="1"/>
    <cellStyle name="강조색5" xfId="36" builtinId="45" customBuiltin="1"/>
    <cellStyle name="강조색6" xfId="40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" xfId="17" builtinId="10" customBuiltin="1"/>
    <cellStyle name="백분율" xfId="2" builtinId="5"/>
    <cellStyle name="보통" xfId="10" builtinId="28" customBuiltin="1"/>
    <cellStyle name="설명 텍스트" xfId="18" builtinId="53" customBuiltin="1"/>
    <cellStyle name="셀 확인" xfId="15" builtinId="23" customBuiltin="1"/>
    <cellStyle name="쉼표 [0]" xfId="1" builtinId="6"/>
    <cellStyle name="연결된 셀" xfId="14" builtinId="24" customBuiltin="1"/>
    <cellStyle name="요약" xfId="19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opLeftCell="B1" workbookViewId="0">
      <selection activeCell="G4" sqref="G4"/>
    </sheetView>
  </sheetViews>
  <sheetFormatPr defaultRowHeight="16.5"/>
  <cols>
    <col min="1" max="1" width="0" hidden="1" customWidth="1"/>
    <col min="4" max="4" width="0" hidden="1" customWidth="1"/>
  </cols>
  <sheetData>
    <row r="2" spans="1:10">
      <c r="A2" s="1" t="s">
        <v>0</v>
      </c>
      <c r="B2" s="2"/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4" t="s">
        <v>6</v>
      </c>
      <c r="I2" s="4" t="s">
        <v>7</v>
      </c>
      <c r="J2" s="5" t="s">
        <v>8</v>
      </c>
    </row>
    <row r="3" spans="1:10">
      <c r="A3" s="6"/>
      <c r="B3" s="7" t="s">
        <v>9</v>
      </c>
      <c r="C3" s="6" t="s">
        <v>10</v>
      </c>
      <c r="D3" s="8" t="s">
        <v>11</v>
      </c>
      <c r="E3" s="8">
        <v>31</v>
      </c>
      <c r="F3" s="8">
        <v>407</v>
      </c>
      <c r="G3" s="8">
        <f>E3*F3</f>
        <v>12617</v>
      </c>
      <c r="H3" s="9">
        <f>SUM(G3:G4)</f>
        <v>12617</v>
      </c>
      <c r="I3" s="9">
        <v>11472</v>
      </c>
      <c r="J3" s="10">
        <f>I3/H3</f>
        <v>0.90924942537845765</v>
      </c>
    </row>
    <row r="4" spans="1:10">
      <c r="A4" s="11"/>
      <c r="B4" s="7"/>
      <c r="C4" s="12"/>
      <c r="D4" s="8" t="s">
        <v>12</v>
      </c>
      <c r="E4" s="8"/>
      <c r="F4" s="8"/>
      <c r="G4" s="8"/>
      <c r="H4" s="9"/>
      <c r="I4" s="9"/>
      <c r="J4" s="13"/>
    </row>
    <row r="5" spans="1:10">
      <c r="A5" s="11"/>
      <c r="B5" s="7"/>
      <c r="C5" s="14" t="s">
        <v>13</v>
      </c>
      <c r="D5" s="8" t="s">
        <v>14</v>
      </c>
      <c r="E5" s="8">
        <v>22</v>
      </c>
      <c r="F5" s="8">
        <v>300</v>
      </c>
      <c r="G5" s="8">
        <f>E5*F5</f>
        <v>6600</v>
      </c>
      <c r="H5" s="8">
        <v>6600</v>
      </c>
      <c r="I5" s="8">
        <v>6433</v>
      </c>
      <c r="J5" s="15">
        <f t="shared" ref="J5:J30" si="0">I5/H5</f>
        <v>0.97469696969696973</v>
      </c>
    </row>
    <row r="6" spans="1:10">
      <c r="A6" s="12"/>
      <c r="B6" s="7"/>
      <c r="C6" s="16" t="s">
        <v>15</v>
      </c>
      <c r="D6" s="17" t="s">
        <v>16</v>
      </c>
      <c r="E6" s="17">
        <v>31</v>
      </c>
      <c r="F6" s="17">
        <v>324</v>
      </c>
      <c r="G6" s="17">
        <f>E6*F6</f>
        <v>10044</v>
      </c>
      <c r="H6" s="17">
        <v>10044</v>
      </c>
      <c r="I6" s="17">
        <v>9619</v>
      </c>
      <c r="J6" s="18">
        <v>0.95399999999999996</v>
      </c>
    </row>
    <row r="7" spans="1:10">
      <c r="A7" s="6"/>
      <c r="B7" s="7" t="s">
        <v>17</v>
      </c>
      <c r="C7" s="14" t="s">
        <v>18</v>
      </c>
      <c r="D7" s="19" t="s">
        <v>19</v>
      </c>
      <c r="E7" s="19">
        <v>39</v>
      </c>
      <c r="F7" s="19">
        <v>261</v>
      </c>
      <c r="G7" s="19">
        <f t="shared" ref="G7:G15" si="1">E7*F7</f>
        <v>10179</v>
      </c>
      <c r="H7" s="8">
        <f>SUM(G7:G7)</f>
        <v>10179</v>
      </c>
      <c r="I7" s="8">
        <v>8159</v>
      </c>
      <c r="J7" s="20">
        <f t="shared" si="0"/>
        <v>0.80155221534531884</v>
      </c>
    </row>
    <row r="8" spans="1:10">
      <c r="A8" s="11"/>
      <c r="B8" s="7"/>
      <c r="C8" s="14" t="s">
        <v>13</v>
      </c>
      <c r="D8" s="8" t="s">
        <v>20</v>
      </c>
      <c r="E8" s="8">
        <v>22</v>
      </c>
      <c r="F8" s="8">
        <v>311</v>
      </c>
      <c r="G8" s="8">
        <f t="shared" si="1"/>
        <v>6842</v>
      </c>
      <c r="H8" s="8">
        <v>6842</v>
      </c>
      <c r="I8" s="8">
        <v>6642</v>
      </c>
      <c r="J8" s="15">
        <f t="shared" si="0"/>
        <v>0.9707687810581701</v>
      </c>
    </row>
    <row r="9" spans="1:10">
      <c r="A9" s="11"/>
      <c r="B9" s="7"/>
      <c r="C9" s="14" t="s">
        <v>21</v>
      </c>
      <c r="D9" s="8" t="s">
        <v>22</v>
      </c>
      <c r="E9" s="8">
        <v>29</v>
      </c>
      <c r="F9" s="8">
        <v>214</v>
      </c>
      <c r="G9" s="8">
        <f t="shared" si="1"/>
        <v>6206</v>
      </c>
      <c r="H9" s="8">
        <v>6206</v>
      </c>
      <c r="I9" s="8">
        <v>6054</v>
      </c>
      <c r="J9" s="15">
        <f t="shared" si="0"/>
        <v>0.97550757331614568</v>
      </c>
    </row>
    <row r="10" spans="1:10">
      <c r="A10" s="11"/>
      <c r="B10" s="7" t="s">
        <v>23</v>
      </c>
      <c r="C10" s="14" t="s">
        <v>18</v>
      </c>
      <c r="D10" s="21" t="s">
        <v>24</v>
      </c>
      <c r="E10" s="21">
        <v>21</v>
      </c>
      <c r="F10" s="21">
        <v>261</v>
      </c>
      <c r="G10" s="21">
        <f t="shared" si="1"/>
        <v>5481</v>
      </c>
      <c r="H10" s="8">
        <v>5481</v>
      </c>
      <c r="I10" s="8">
        <v>5473</v>
      </c>
      <c r="J10" s="15">
        <f t="shared" si="0"/>
        <v>0.99854041233351576</v>
      </c>
    </row>
    <row r="11" spans="1:10">
      <c r="A11" s="11"/>
      <c r="B11" s="7"/>
      <c r="C11" s="14" t="s">
        <v>13</v>
      </c>
      <c r="D11" s="21" t="s">
        <v>25</v>
      </c>
      <c r="E11" s="21">
        <v>17</v>
      </c>
      <c r="F11" s="21">
        <v>300</v>
      </c>
      <c r="G11" s="21">
        <f t="shared" si="1"/>
        <v>5100</v>
      </c>
      <c r="H11" s="8">
        <v>5100</v>
      </c>
      <c r="I11" s="21">
        <v>4813</v>
      </c>
      <c r="J11" s="15">
        <f t="shared" si="0"/>
        <v>0.94372549019607843</v>
      </c>
    </row>
    <row r="12" spans="1:10">
      <c r="A12" s="11"/>
      <c r="B12" s="7"/>
      <c r="C12" s="22" t="s">
        <v>26</v>
      </c>
      <c r="D12" s="21" t="s">
        <v>27</v>
      </c>
      <c r="E12" s="23">
        <v>18</v>
      </c>
      <c r="F12" s="23">
        <v>249</v>
      </c>
      <c r="G12" s="23">
        <f t="shared" si="1"/>
        <v>4482</v>
      </c>
      <c r="H12" s="19">
        <v>4482</v>
      </c>
      <c r="I12" s="23">
        <v>4300</v>
      </c>
      <c r="J12" s="20">
        <f t="shared" si="0"/>
        <v>0.95939312806782684</v>
      </c>
    </row>
    <row r="13" spans="1:10">
      <c r="A13" s="24"/>
      <c r="B13" s="25" t="s">
        <v>28</v>
      </c>
      <c r="C13" s="14" t="s">
        <v>18</v>
      </c>
      <c r="D13" s="21" t="s">
        <v>29</v>
      </c>
      <c r="E13" s="23">
        <v>15</v>
      </c>
      <c r="F13" s="23">
        <v>269</v>
      </c>
      <c r="G13" s="23">
        <f t="shared" si="1"/>
        <v>4035</v>
      </c>
      <c r="H13" s="8">
        <v>4035</v>
      </c>
      <c r="I13" s="8">
        <v>3272</v>
      </c>
      <c r="J13" s="15">
        <f t="shared" si="0"/>
        <v>0.81090458488228001</v>
      </c>
    </row>
    <row r="14" spans="1:10">
      <c r="A14" s="6"/>
      <c r="B14" s="6" t="s">
        <v>30</v>
      </c>
      <c r="C14" s="14" t="s">
        <v>18</v>
      </c>
      <c r="D14" s="8" t="s">
        <v>31</v>
      </c>
      <c r="E14" s="8">
        <v>23</v>
      </c>
      <c r="F14" s="8">
        <v>269</v>
      </c>
      <c r="G14" s="8">
        <f t="shared" si="1"/>
        <v>6187</v>
      </c>
      <c r="H14" s="8">
        <v>6187</v>
      </c>
      <c r="I14" s="8">
        <v>5762</v>
      </c>
      <c r="J14" s="15">
        <f t="shared" si="0"/>
        <v>0.93130758041053818</v>
      </c>
    </row>
    <row r="15" spans="1:10">
      <c r="A15" s="12"/>
      <c r="B15" s="12"/>
      <c r="C15" s="14" t="s">
        <v>13</v>
      </c>
      <c r="D15" s="8" t="s">
        <v>32</v>
      </c>
      <c r="E15" s="8">
        <v>17</v>
      </c>
      <c r="F15" s="8">
        <v>300</v>
      </c>
      <c r="G15" s="8">
        <f t="shared" si="1"/>
        <v>5100</v>
      </c>
      <c r="H15" s="8">
        <v>5100</v>
      </c>
      <c r="I15" s="8">
        <v>4861</v>
      </c>
      <c r="J15" s="15">
        <f t="shared" si="0"/>
        <v>0.95313725490196077</v>
      </c>
    </row>
    <row r="16" spans="1:10">
      <c r="A16" s="6"/>
      <c r="B16" s="24" t="s">
        <v>33</v>
      </c>
      <c r="C16" s="26" t="s">
        <v>18</v>
      </c>
      <c r="D16" s="8" t="s">
        <v>34</v>
      </c>
      <c r="E16" s="8">
        <v>24</v>
      </c>
      <c r="F16" s="8">
        <v>261</v>
      </c>
      <c r="G16" s="8">
        <f t="shared" ref="G16:G30" si="2">F16*E16</f>
        <v>6264</v>
      </c>
      <c r="H16" s="8">
        <v>6264</v>
      </c>
      <c r="I16" s="8">
        <v>3130</v>
      </c>
      <c r="J16" s="15">
        <f t="shared" si="0"/>
        <v>0.49968071519795659</v>
      </c>
    </row>
    <row r="17" spans="1:10">
      <c r="A17" s="11"/>
      <c r="B17" s="27" t="s">
        <v>35</v>
      </c>
      <c r="C17" s="26" t="s">
        <v>13</v>
      </c>
      <c r="D17" s="8" t="s">
        <v>36</v>
      </c>
      <c r="E17" s="8">
        <v>10</v>
      </c>
      <c r="F17" s="8">
        <v>300</v>
      </c>
      <c r="G17" s="8">
        <f t="shared" si="2"/>
        <v>3000</v>
      </c>
      <c r="H17" s="8">
        <v>3000</v>
      </c>
      <c r="I17" s="8">
        <v>2811</v>
      </c>
      <c r="J17" s="15">
        <f t="shared" si="0"/>
        <v>0.93700000000000006</v>
      </c>
    </row>
    <row r="18" spans="1:10">
      <c r="A18" s="11"/>
      <c r="B18" s="28" t="s">
        <v>37</v>
      </c>
      <c r="C18" s="28" t="s">
        <v>38</v>
      </c>
      <c r="D18" s="8" t="s">
        <v>39</v>
      </c>
      <c r="E18" s="8">
        <v>13</v>
      </c>
      <c r="F18" s="8">
        <v>218</v>
      </c>
      <c r="G18" s="8">
        <f t="shared" si="2"/>
        <v>2834</v>
      </c>
      <c r="H18" s="8">
        <v>2834</v>
      </c>
      <c r="I18" s="8">
        <v>2424</v>
      </c>
      <c r="J18" s="15">
        <f t="shared" si="0"/>
        <v>0.85532815808045171</v>
      </c>
    </row>
    <row r="19" spans="1:10">
      <c r="A19" s="11"/>
      <c r="B19" s="28"/>
      <c r="C19" s="28"/>
      <c r="D19" s="8"/>
      <c r="E19" s="8"/>
      <c r="F19" s="8"/>
      <c r="G19" s="8"/>
      <c r="H19" s="8"/>
      <c r="I19" s="8"/>
      <c r="J19" s="15"/>
    </row>
    <row r="20" spans="1:10">
      <c r="B20" s="29" t="s">
        <v>40</v>
      </c>
      <c r="C20" s="28" t="s">
        <v>38</v>
      </c>
      <c r="D20" s="8" t="s">
        <v>41</v>
      </c>
      <c r="E20" s="8">
        <v>17</v>
      </c>
      <c r="F20" s="8">
        <v>218</v>
      </c>
      <c r="G20" s="8">
        <f t="shared" si="2"/>
        <v>3706</v>
      </c>
      <c r="H20" s="8">
        <v>3706</v>
      </c>
      <c r="I20" s="8">
        <v>3265</v>
      </c>
      <c r="J20" s="15">
        <f t="shared" si="0"/>
        <v>0.88100377765785209</v>
      </c>
    </row>
    <row r="21" spans="1:10">
      <c r="B21" s="30"/>
      <c r="C21" s="31" t="s">
        <v>42</v>
      </c>
      <c r="D21" s="32" t="s">
        <v>43</v>
      </c>
      <c r="E21" s="32">
        <v>31</v>
      </c>
      <c r="F21" s="32">
        <v>303</v>
      </c>
      <c r="G21" s="8">
        <f t="shared" si="2"/>
        <v>9393</v>
      </c>
      <c r="H21" s="32">
        <v>9393</v>
      </c>
      <c r="I21" s="32">
        <v>9111</v>
      </c>
      <c r="J21" s="15">
        <v>0.95099999999999996</v>
      </c>
    </row>
    <row r="22" spans="1:10">
      <c r="B22" s="24" t="s">
        <v>44</v>
      </c>
      <c r="C22" s="28" t="s">
        <v>38</v>
      </c>
      <c r="D22" s="8" t="s">
        <v>45</v>
      </c>
      <c r="E22" s="8">
        <v>13</v>
      </c>
      <c r="F22" s="8">
        <v>269</v>
      </c>
      <c r="G22" s="8">
        <f t="shared" si="2"/>
        <v>3497</v>
      </c>
      <c r="H22" s="8">
        <v>3497</v>
      </c>
      <c r="I22" s="8">
        <v>3100</v>
      </c>
      <c r="J22" s="15">
        <f t="shared" si="0"/>
        <v>0.8864741206748642</v>
      </c>
    </row>
    <row r="23" spans="1:10">
      <c r="B23" s="33"/>
      <c r="C23" s="28" t="s">
        <v>46</v>
      </c>
      <c r="D23" s="8" t="s">
        <v>47</v>
      </c>
      <c r="E23" s="8">
        <v>18</v>
      </c>
      <c r="F23" s="8">
        <v>276</v>
      </c>
      <c r="G23" s="8">
        <f t="shared" si="2"/>
        <v>4968</v>
      </c>
      <c r="H23" s="8">
        <v>4968</v>
      </c>
      <c r="I23" s="8">
        <v>4285</v>
      </c>
      <c r="J23" s="15">
        <f t="shared" si="0"/>
        <v>0.8625201288244766</v>
      </c>
    </row>
    <row r="24" spans="1:10">
      <c r="B24" s="24" t="s">
        <v>48</v>
      </c>
      <c r="C24" s="28" t="s">
        <v>18</v>
      </c>
      <c r="D24" s="8" t="s">
        <v>49</v>
      </c>
      <c r="E24" s="8">
        <v>31</v>
      </c>
      <c r="F24" s="8">
        <v>261</v>
      </c>
      <c r="G24" s="8">
        <f t="shared" si="2"/>
        <v>8091</v>
      </c>
      <c r="H24" s="8">
        <v>8091</v>
      </c>
      <c r="I24" s="8">
        <v>7275</v>
      </c>
      <c r="J24" s="15">
        <f t="shared" si="0"/>
        <v>0.89914720059325182</v>
      </c>
    </row>
    <row r="25" spans="1:10">
      <c r="B25" s="34"/>
      <c r="C25" s="28" t="s">
        <v>13</v>
      </c>
      <c r="D25" s="8" t="s">
        <v>50</v>
      </c>
      <c r="E25" s="8">
        <v>31</v>
      </c>
      <c r="F25" s="8">
        <v>495</v>
      </c>
      <c r="G25" s="8">
        <f t="shared" si="2"/>
        <v>15345</v>
      </c>
      <c r="H25" s="8">
        <v>15345</v>
      </c>
      <c r="I25" s="8">
        <v>14330</v>
      </c>
      <c r="J25" s="15">
        <f t="shared" si="0"/>
        <v>0.93385467579015968</v>
      </c>
    </row>
    <row r="26" spans="1:10">
      <c r="B26" s="33"/>
      <c r="C26" s="28" t="s">
        <v>51</v>
      </c>
      <c r="D26" s="8" t="s">
        <v>52</v>
      </c>
      <c r="E26" s="8">
        <v>31</v>
      </c>
      <c r="F26" s="8">
        <v>371</v>
      </c>
      <c r="G26" s="8">
        <f t="shared" si="2"/>
        <v>11501</v>
      </c>
      <c r="H26" s="8">
        <v>11501</v>
      </c>
      <c r="I26" s="8">
        <v>9479</v>
      </c>
      <c r="J26" s="15">
        <f t="shared" si="0"/>
        <v>0.82418920093904879</v>
      </c>
    </row>
    <row r="27" spans="1:10">
      <c r="B27" s="27" t="s">
        <v>53</v>
      </c>
      <c r="C27" s="28" t="s">
        <v>54</v>
      </c>
      <c r="D27" s="27"/>
      <c r="E27" s="27">
        <v>13</v>
      </c>
      <c r="F27" s="27">
        <v>292</v>
      </c>
      <c r="G27" s="8">
        <f t="shared" si="2"/>
        <v>3796</v>
      </c>
      <c r="H27" s="27">
        <v>3796</v>
      </c>
      <c r="I27" s="27">
        <v>3019</v>
      </c>
      <c r="J27" s="15">
        <f t="shared" si="0"/>
        <v>0.79531085353003161</v>
      </c>
    </row>
    <row r="28" spans="1:10">
      <c r="B28" s="27" t="s">
        <v>55</v>
      </c>
      <c r="C28" s="28" t="s">
        <v>51</v>
      </c>
      <c r="D28" s="8" t="s">
        <v>56</v>
      </c>
      <c r="E28" s="8">
        <v>22</v>
      </c>
      <c r="F28" s="8">
        <v>293</v>
      </c>
      <c r="G28" s="8">
        <f t="shared" si="2"/>
        <v>6446</v>
      </c>
      <c r="H28" s="8">
        <v>6446</v>
      </c>
      <c r="I28" s="8">
        <v>6306</v>
      </c>
      <c r="J28" s="15">
        <f t="shared" si="0"/>
        <v>0.97828110456096806</v>
      </c>
    </row>
    <row r="29" spans="1:10">
      <c r="B29" s="27" t="s">
        <v>57</v>
      </c>
      <c r="C29" s="28" t="s">
        <v>54</v>
      </c>
      <c r="D29" s="8" t="s">
        <v>58</v>
      </c>
      <c r="E29" s="8">
        <v>22</v>
      </c>
      <c r="F29" s="8">
        <v>292</v>
      </c>
      <c r="G29" s="8">
        <f t="shared" si="2"/>
        <v>6424</v>
      </c>
      <c r="H29" s="8">
        <v>6424</v>
      </c>
      <c r="I29" s="8">
        <v>5484</v>
      </c>
      <c r="J29" s="15">
        <f t="shared" si="0"/>
        <v>0.85367372353673721</v>
      </c>
    </row>
    <row r="30" spans="1:10">
      <c r="B30" s="27" t="s">
        <v>59</v>
      </c>
      <c r="C30" s="28" t="s">
        <v>60</v>
      </c>
      <c r="D30" s="27" t="s">
        <v>61</v>
      </c>
      <c r="E30" s="27">
        <v>31</v>
      </c>
      <c r="F30" s="27">
        <v>336</v>
      </c>
      <c r="G30" s="8">
        <f t="shared" si="2"/>
        <v>10416</v>
      </c>
      <c r="H30" s="27">
        <v>10416</v>
      </c>
      <c r="I30" s="27">
        <v>9225</v>
      </c>
      <c r="J30" s="15">
        <f t="shared" si="0"/>
        <v>0.8856566820276498</v>
      </c>
    </row>
    <row r="31" spans="1:10">
      <c r="B31" s="28" t="s">
        <v>62</v>
      </c>
      <c r="C31" s="28" t="s">
        <v>63</v>
      </c>
      <c r="D31" s="35"/>
      <c r="E31" s="28">
        <v>9</v>
      </c>
      <c r="F31" s="28">
        <v>311</v>
      </c>
      <c r="G31" s="17">
        <f>F31*E31</f>
        <v>2799</v>
      </c>
      <c r="H31" s="36">
        <v>2799</v>
      </c>
      <c r="I31" s="36">
        <v>2620</v>
      </c>
      <c r="J31" s="37">
        <f>I31/H31</f>
        <v>0.93604858878170771</v>
      </c>
    </row>
    <row r="32" spans="1:10">
      <c r="B32" s="28"/>
      <c r="C32" s="28"/>
      <c r="D32" s="8"/>
      <c r="E32" s="8"/>
      <c r="F32" s="8"/>
      <c r="G32" s="8"/>
      <c r="H32" s="8"/>
      <c r="I32" s="8"/>
      <c r="J32" s="15"/>
    </row>
    <row r="33" spans="2:10">
      <c r="B33" s="22" t="s">
        <v>64</v>
      </c>
      <c r="C33" s="22" t="s">
        <v>18</v>
      </c>
      <c r="D33" s="19" t="s">
        <v>65</v>
      </c>
      <c r="E33" s="19">
        <v>18</v>
      </c>
      <c r="F33" s="19">
        <v>269</v>
      </c>
      <c r="G33" s="19">
        <f>E33*F33</f>
        <v>4842</v>
      </c>
      <c r="H33" s="19">
        <f>SUM(G33:G33)</f>
        <v>4842</v>
      </c>
      <c r="I33" s="19">
        <v>4232</v>
      </c>
      <c r="J33" s="20">
        <f>I33/H33</f>
        <v>0.87401900041305247</v>
      </c>
    </row>
    <row r="34" spans="2:10">
      <c r="B34" s="38"/>
      <c r="C34" s="14" t="s">
        <v>13</v>
      </c>
      <c r="D34" s="8" t="s">
        <v>66</v>
      </c>
      <c r="E34" s="8">
        <v>17</v>
      </c>
      <c r="F34" s="8">
        <v>300</v>
      </c>
      <c r="G34" s="8">
        <f t="shared" ref="G34:G47" si="3">F34*E34</f>
        <v>5100</v>
      </c>
      <c r="H34" s="8">
        <v>5100</v>
      </c>
      <c r="I34" s="8">
        <v>4630</v>
      </c>
      <c r="J34" s="15">
        <f>I34/H34</f>
        <v>0.90784313725490196</v>
      </c>
    </row>
    <row r="35" spans="2:10">
      <c r="B35" s="38"/>
      <c r="C35" s="22" t="s">
        <v>67</v>
      </c>
      <c r="D35" s="8" t="s">
        <v>68</v>
      </c>
      <c r="E35" s="8">
        <v>31</v>
      </c>
      <c r="F35" s="8">
        <v>349</v>
      </c>
      <c r="G35" s="8">
        <f t="shared" si="3"/>
        <v>10819</v>
      </c>
      <c r="H35" s="22">
        <f>SUM(G35:G36)</f>
        <v>15732</v>
      </c>
      <c r="I35" s="22">
        <v>14771</v>
      </c>
      <c r="J35" s="39">
        <f>I35/H35</f>
        <v>0.93891431477243836</v>
      </c>
    </row>
    <row r="36" spans="2:10">
      <c r="B36" s="40"/>
      <c r="C36" s="40"/>
      <c r="D36" s="8" t="s">
        <v>69</v>
      </c>
      <c r="E36" s="19">
        <v>17</v>
      </c>
      <c r="F36" s="19">
        <v>289</v>
      </c>
      <c r="G36" s="19">
        <f t="shared" si="3"/>
        <v>4913</v>
      </c>
      <c r="H36" s="40"/>
      <c r="I36" s="40"/>
      <c r="J36" s="41"/>
    </row>
    <row r="37" spans="2:10">
      <c r="B37" s="24" t="s">
        <v>70</v>
      </c>
      <c r="C37" s="26" t="s">
        <v>18</v>
      </c>
      <c r="D37" s="8" t="s">
        <v>71</v>
      </c>
      <c r="E37" s="8">
        <v>31</v>
      </c>
      <c r="F37" s="8">
        <v>248</v>
      </c>
      <c r="G37" s="8">
        <f t="shared" si="3"/>
        <v>7688</v>
      </c>
      <c r="H37" s="8">
        <v>7688</v>
      </c>
      <c r="I37" s="8">
        <v>6254</v>
      </c>
      <c r="J37" s="15">
        <f t="shared" ref="J37:J47" si="4">I37/H37</f>
        <v>0.81347554630593133</v>
      </c>
    </row>
    <row r="38" spans="2:10">
      <c r="B38" s="33"/>
      <c r="C38" s="26" t="s">
        <v>72</v>
      </c>
      <c r="D38" s="8" t="s">
        <v>73</v>
      </c>
      <c r="E38" s="8">
        <v>30</v>
      </c>
      <c r="F38" s="8">
        <v>510</v>
      </c>
      <c r="G38" s="8">
        <f t="shared" si="3"/>
        <v>15300</v>
      </c>
      <c r="H38" s="8">
        <v>15300</v>
      </c>
      <c r="I38" s="8">
        <v>14318</v>
      </c>
      <c r="J38" s="15">
        <f t="shared" si="4"/>
        <v>0.93581699346405234</v>
      </c>
    </row>
    <row r="39" spans="2:10">
      <c r="B39" s="27" t="s">
        <v>74</v>
      </c>
      <c r="C39" s="28" t="s">
        <v>38</v>
      </c>
      <c r="D39" s="8" t="s">
        <v>75</v>
      </c>
      <c r="E39" s="8">
        <v>17</v>
      </c>
      <c r="F39" s="8">
        <v>248</v>
      </c>
      <c r="G39" s="8">
        <f t="shared" si="3"/>
        <v>4216</v>
      </c>
      <c r="H39" s="8">
        <v>4216</v>
      </c>
      <c r="I39" s="8">
        <v>3525</v>
      </c>
      <c r="J39" s="15">
        <f t="shared" si="4"/>
        <v>0.83610056925996201</v>
      </c>
    </row>
    <row r="40" spans="2:10">
      <c r="B40" s="27" t="s">
        <v>76</v>
      </c>
      <c r="C40" s="28" t="s">
        <v>77</v>
      </c>
      <c r="D40" s="8" t="s">
        <v>78</v>
      </c>
      <c r="E40" s="8">
        <v>50</v>
      </c>
      <c r="F40" s="8">
        <v>260</v>
      </c>
      <c r="G40" s="8">
        <f t="shared" si="3"/>
        <v>13000</v>
      </c>
      <c r="H40" s="8">
        <v>13000</v>
      </c>
      <c r="I40" s="8">
        <v>10563</v>
      </c>
      <c r="J40" s="15">
        <f t="shared" si="4"/>
        <v>0.81253846153846154</v>
      </c>
    </row>
    <row r="41" spans="2:10">
      <c r="B41" s="27" t="s">
        <v>79</v>
      </c>
      <c r="C41" s="28" t="s">
        <v>80</v>
      </c>
      <c r="D41" s="27" t="s">
        <v>81</v>
      </c>
      <c r="E41" s="27">
        <v>31</v>
      </c>
      <c r="F41" s="27">
        <v>486</v>
      </c>
      <c r="G41" s="8">
        <f t="shared" si="3"/>
        <v>15066</v>
      </c>
      <c r="H41" s="27">
        <v>15066</v>
      </c>
      <c r="I41" s="27">
        <v>12064</v>
      </c>
      <c r="J41" s="15">
        <f t="shared" si="4"/>
        <v>0.80074339572547459</v>
      </c>
    </row>
    <row r="42" spans="2:10">
      <c r="B42" s="24" t="s">
        <v>82</v>
      </c>
      <c r="C42" s="26" t="s">
        <v>18</v>
      </c>
      <c r="D42" s="8" t="s">
        <v>83</v>
      </c>
      <c r="E42" s="8">
        <v>31</v>
      </c>
      <c r="F42" s="8">
        <v>218</v>
      </c>
      <c r="G42" s="19">
        <f t="shared" si="3"/>
        <v>6758</v>
      </c>
      <c r="H42" s="8">
        <v>6758</v>
      </c>
      <c r="I42" s="8">
        <v>5232</v>
      </c>
      <c r="J42" s="15">
        <f t="shared" si="4"/>
        <v>0.77419354838709675</v>
      </c>
    </row>
    <row r="43" spans="2:10">
      <c r="B43" s="34"/>
      <c r="C43" s="26" t="s">
        <v>84</v>
      </c>
      <c r="D43" s="8" t="s">
        <v>85</v>
      </c>
      <c r="E43" s="8">
        <v>31</v>
      </c>
      <c r="F43" s="8">
        <v>189</v>
      </c>
      <c r="G43" s="8">
        <f t="shared" si="3"/>
        <v>5859</v>
      </c>
      <c r="H43" s="8">
        <v>5859</v>
      </c>
      <c r="I43" s="8">
        <v>5401</v>
      </c>
      <c r="J43" s="15">
        <f t="shared" si="4"/>
        <v>0.92182966376514763</v>
      </c>
    </row>
    <row r="44" spans="2:10">
      <c r="B44" s="34"/>
      <c r="C44" s="26" t="s">
        <v>86</v>
      </c>
      <c r="D44" s="8" t="s">
        <v>87</v>
      </c>
      <c r="E44" s="8">
        <v>62</v>
      </c>
      <c r="F44" s="8">
        <v>128</v>
      </c>
      <c r="G44" s="8">
        <f t="shared" si="3"/>
        <v>7936</v>
      </c>
      <c r="H44" s="8">
        <v>7936</v>
      </c>
      <c r="I44" s="8">
        <v>6927</v>
      </c>
      <c r="J44" s="15">
        <f t="shared" si="4"/>
        <v>0.87285786290322576</v>
      </c>
    </row>
    <row r="45" spans="2:10">
      <c r="B45" s="33"/>
      <c r="C45" s="26" t="s">
        <v>88</v>
      </c>
      <c r="D45" s="8" t="s">
        <v>89</v>
      </c>
      <c r="E45" s="8">
        <v>43</v>
      </c>
      <c r="F45" s="8">
        <v>164</v>
      </c>
      <c r="G45" s="8">
        <f t="shared" si="3"/>
        <v>7052</v>
      </c>
      <c r="H45" s="8">
        <v>7052</v>
      </c>
      <c r="I45" s="8">
        <v>6569</v>
      </c>
      <c r="J45" s="15">
        <f t="shared" si="4"/>
        <v>0.93150879183210433</v>
      </c>
    </row>
    <row r="46" spans="2:10">
      <c r="B46" s="42" t="s">
        <v>90</v>
      </c>
      <c r="C46" s="28" t="s">
        <v>38</v>
      </c>
      <c r="D46" s="8" t="s">
        <v>91</v>
      </c>
      <c r="E46" s="8">
        <v>18</v>
      </c>
      <c r="F46" s="8">
        <v>218</v>
      </c>
      <c r="G46" s="8">
        <f t="shared" si="3"/>
        <v>3924</v>
      </c>
      <c r="H46" s="8">
        <v>3924</v>
      </c>
      <c r="I46" s="8">
        <v>2785</v>
      </c>
      <c r="J46" s="15">
        <f t="shared" si="4"/>
        <v>0.70973496432212024</v>
      </c>
    </row>
    <row r="47" spans="2:10">
      <c r="B47" s="43"/>
      <c r="C47" s="28" t="s">
        <v>92</v>
      </c>
      <c r="D47" s="8" t="s">
        <v>93</v>
      </c>
      <c r="E47" s="8">
        <v>31</v>
      </c>
      <c r="F47" s="8">
        <v>282</v>
      </c>
      <c r="G47" s="8">
        <f t="shared" si="3"/>
        <v>8742</v>
      </c>
      <c r="H47" s="19">
        <f>SUM(G47:G47)</f>
        <v>8742</v>
      </c>
      <c r="I47" s="19">
        <v>7615</v>
      </c>
      <c r="J47" s="20">
        <f t="shared" si="4"/>
        <v>0.87108213223518649</v>
      </c>
    </row>
    <row r="48" spans="2:10">
      <c r="B48" s="42" t="s">
        <v>94</v>
      </c>
      <c r="C48" s="28"/>
      <c r="D48" s="8"/>
      <c r="E48" s="8"/>
      <c r="F48" s="8"/>
      <c r="G48" s="8"/>
      <c r="H48" s="8"/>
      <c r="I48" s="8"/>
      <c r="J48" s="15"/>
    </row>
    <row r="49" spans="2:10">
      <c r="B49" s="44"/>
      <c r="C49" s="28" t="s">
        <v>95</v>
      </c>
      <c r="D49" s="8" t="s">
        <v>96</v>
      </c>
      <c r="E49" s="8">
        <v>13</v>
      </c>
      <c r="F49" s="8">
        <v>164</v>
      </c>
      <c r="G49" s="8">
        <f t="shared" ref="G49:G59" si="5">F49*E49</f>
        <v>2132</v>
      </c>
      <c r="H49" s="8">
        <v>2132</v>
      </c>
      <c r="I49" s="8">
        <v>2015</v>
      </c>
      <c r="J49" s="15">
        <f t="shared" ref="J49:J58" si="6">I49/H49</f>
        <v>0.94512195121951215</v>
      </c>
    </row>
    <row r="50" spans="2:10">
      <c r="B50" s="27" t="s">
        <v>97</v>
      </c>
      <c r="C50" s="28" t="s">
        <v>88</v>
      </c>
      <c r="D50" s="8" t="s">
        <v>98</v>
      </c>
      <c r="E50" s="8">
        <v>13</v>
      </c>
      <c r="F50" s="8">
        <v>164</v>
      </c>
      <c r="G50" s="8">
        <f t="shared" si="5"/>
        <v>2132</v>
      </c>
      <c r="H50" s="8">
        <v>2132</v>
      </c>
      <c r="I50" s="8">
        <v>2050</v>
      </c>
      <c r="J50" s="15">
        <f t="shared" si="6"/>
        <v>0.96153846153846156</v>
      </c>
    </row>
    <row r="51" spans="2:10">
      <c r="B51" s="27" t="s">
        <v>99</v>
      </c>
      <c r="C51" s="28" t="s">
        <v>100</v>
      </c>
      <c r="D51" s="27" t="s">
        <v>101</v>
      </c>
      <c r="E51" s="27">
        <v>18</v>
      </c>
      <c r="F51" s="27">
        <v>128</v>
      </c>
      <c r="G51" s="8">
        <f t="shared" si="5"/>
        <v>2304</v>
      </c>
      <c r="H51" s="27">
        <v>2304</v>
      </c>
      <c r="I51" s="27">
        <v>1901</v>
      </c>
      <c r="J51" s="15">
        <f t="shared" si="6"/>
        <v>0.82508680555555558</v>
      </c>
    </row>
    <row r="52" spans="2:10">
      <c r="B52" s="27" t="s">
        <v>102</v>
      </c>
      <c r="C52" s="28" t="s">
        <v>95</v>
      </c>
      <c r="D52" s="27" t="s">
        <v>103</v>
      </c>
      <c r="E52" s="27">
        <v>8</v>
      </c>
      <c r="F52" s="27">
        <v>148</v>
      </c>
      <c r="G52" s="8">
        <f t="shared" si="5"/>
        <v>1184</v>
      </c>
      <c r="H52" s="27">
        <v>1184</v>
      </c>
      <c r="I52" s="27">
        <v>701</v>
      </c>
      <c r="J52" s="15">
        <f t="shared" si="6"/>
        <v>0.59206081081081086</v>
      </c>
    </row>
    <row r="53" spans="2:10">
      <c r="B53" s="27" t="s">
        <v>104</v>
      </c>
      <c r="C53" s="28" t="s">
        <v>100</v>
      </c>
      <c r="D53" s="27" t="s">
        <v>105</v>
      </c>
      <c r="E53" s="27">
        <v>31</v>
      </c>
      <c r="F53" s="27">
        <v>128</v>
      </c>
      <c r="G53" s="8">
        <f t="shared" si="5"/>
        <v>3968</v>
      </c>
      <c r="H53" s="27">
        <v>3968</v>
      </c>
      <c r="I53" s="27">
        <v>3317</v>
      </c>
      <c r="J53" s="15">
        <f t="shared" si="6"/>
        <v>0.8359375</v>
      </c>
    </row>
    <row r="54" spans="2:10">
      <c r="B54" s="42" t="s">
        <v>106</v>
      </c>
      <c r="C54" s="28" t="s">
        <v>38</v>
      </c>
      <c r="D54" s="8" t="s">
        <v>107</v>
      </c>
      <c r="E54" s="8">
        <v>13</v>
      </c>
      <c r="F54" s="8">
        <v>218</v>
      </c>
      <c r="G54" s="8">
        <f t="shared" si="5"/>
        <v>2834</v>
      </c>
      <c r="H54" s="8">
        <v>2834</v>
      </c>
      <c r="I54" s="8">
        <v>2613</v>
      </c>
      <c r="J54" s="15">
        <f t="shared" si="6"/>
        <v>0.92201834862385323</v>
      </c>
    </row>
    <row r="55" spans="2:10">
      <c r="B55" s="43"/>
      <c r="C55" s="28" t="s">
        <v>63</v>
      </c>
      <c r="D55" s="8" t="s">
        <v>108</v>
      </c>
      <c r="E55" s="8">
        <v>17</v>
      </c>
      <c r="F55" s="8">
        <v>290</v>
      </c>
      <c r="G55" s="8">
        <f t="shared" si="5"/>
        <v>4930</v>
      </c>
      <c r="H55" s="8">
        <v>4930</v>
      </c>
      <c r="I55" s="8">
        <v>3798</v>
      </c>
      <c r="J55" s="15">
        <f t="shared" si="6"/>
        <v>0.77038539553752539</v>
      </c>
    </row>
    <row r="56" spans="2:10">
      <c r="B56" s="44"/>
      <c r="C56" s="28" t="s">
        <v>109</v>
      </c>
      <c r="D56" s="8" t="s">
        <v>110</v>
      </c>
      <c r="E56" s="8">
        <v>31</v>
      </c>
      <c r="F56" s="8">
        <v>266</v>
      </c>
      <c r="G56" s="8">
        <f t="shared" si="5"/>
        <v>8246</v>
      </c>
      <c r="H56" s="8">
        <v>8246</v>
      </c>
      <c r="I56" s="8">
        <v>6692</v>
      </c>
      <c r="J56" s="18">
        <f t="shared" si="6"/>
        <v>0.81154499151103565</v>
      </c>
    </row>
    <row r="57" spans="2:10">
      <c r="B57" s="27" t="s">
        <v>111</v>
      </c>
      <c r="C57" s="28" t="s">
        <v>112</v>
      </c>
      <c r="D57" s="27" t="s">
        <v>113</v>
      </c>
      <c r="E57" s="27">
        <v>9</v>
      </c>
      <c r="F57" s="27">
        <v>166</v>
      </c>
      <c r="G57" s="8">
        <f t="shared" si="5"/>
        <v>1494</v>
      </c>
      <c r="H57" s="27">
        <v>1494</v>
      </c>
      <c r="I57" s="27">
        <v>1298</v>
      </c>
      <c r="J57" s="15">
        <f t="shared" si="6"/>
        <v>0.86880856760374836</v>
      </c>
    </row>
    <row r="58" spans="2:10">
      <c r="B58" s="27" t="s">
        <v>114</v>
      </c>
      <c r="C58" s="28" t="s">
        <v>112</v>
      </c>
      <c r="D58" s="27" t="s">
        <v>115</v>
      </c>
      <c r="E58" s="8">
        <v>9</v>
      </c>
      <c r="F58" s="8">
        <v>166</v>
      </c>
      <c r="G58" s="8">
        <f t="shared" si="5"/>
        <v>1494</v>
      </c>
      <c r="H58" s="14">
        <f>SUM(G58:G59)</f>
        <v>4354</v>
      </c>
      <c r="I58" s="27">
        <v>3990</v>
      </c>
      <c r="J58" s="18">
        <f t="shared" si="6"/>
        <v>0.91639871382636651</v>
      </c>
    </row>
    <row r="59" spans="2:10">
      <c r="B59" s="27"/>
      <c r="C59" s="27"/>
      <c r="D59" s="27"/>
      <c r="E59" s="8">
        <v>13</v>
      </c>
      <c r="F59" s="8">
        <v>220</v>
      </c>
      <c r="G59" s="8">
        <f t="shared" si="5"/>
        <v>2860</v>
      </c>
      <c r="H59" s="14"/>
      <c r="I59" s="27"/>
      <c r="J59" s="45"/>
    </row>
    <row r="60" spans="2:10">
      <c r="B60" s="27" t="s">
        <v>116</v>
      </c>
      <c r="C60" s="28" t="s">
        <v>117</v>
      </c>
      <c r="D60" s="27" t="s">
        <v>118</v>
      </c>
      <c r="E60" s="27">
        <v>22</v>
      </c>
      <c r="F60" s="27">
        <v>270</v>
      </c>
      <c r="G60" s="8">
        <f>F60*E60</f>
        <v>5940</v>
      </c>
      <c r="H60" s="27">
        <v>5940</v>
      </c>
      <c r="I60" s="27">
        <v>3549</v>
      </c>
      <c r="J60" s="15">
        <f>I60/H60</f>
        <v>0.59747474747474749</v>
      </c>
    </row>
  </sheetData>
  <mergeCells count="13">
    <mergeCell ref="A16:A19"/>
    <mergeCell ref="J3:J4"/>
    <mergeCell ref="A7:A12"/>
    <mergeCell ref="B7:B9"/>
    <mergeCell ref="B10:B12"/>
    <mergeCell ref="A14:A15"/>
    <mergeCell ref="B14:B15"/>
    <mergeCell ref="A2:B2"/>
    <mergeCell ref="A3:A6"/>
    <mergeCell ref="B3:B6"/>
    <mergeCell ref="C3:C4"/>
    <mergeCell ref="H3:H4"/>
    <mergeCell ref="I3:I4"/>
  </mergeCells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topLeftCell="A40" workbookViewId="0">
      <selection activeCell="N63" sqref="N63"/>
    </sheetView>
  </sheetViews>
  <sheetFormatPr defaultRowHeight="16.5"/>
  <sheetData>
    <row r="2" spans="1:10">
      <c r="A2" s="46" t="s">
        <v>0</v>
      </c>
      <c r="B2" s="47"/>
      <c r="C2" s="48" t="s">
        <v>119</v>
      </c>
      <c r="D2" s="48" t="s">
        <v>120</v>
      </c>
      <c r="E2" s="48" t="s">
        <v>121</v>
      </c>
      <c r="F2" s="48" t="s">
        <v>4</v>
      </c>
      <c r="G2" s="48" t="s">
        <v>3</v>
      </c>
      <c r="H2" s="49" t="s">
        <v>5</v>
      </c>
      <c r="I2" s="49" t="s">
        <v>7</v>
      </c>
      <c r="J2" s="49" t="s">
        <v>8</v>
      </c>
    </row>
    <row r="3" spans="1:10">
      <c r="A3" s="50" t="s">
        <v>122</v>
      </c>
      <c r="B3" s="51" t="s">
        <v>123</v>
      </c>
      <c r="C3" s="52" t="s">
        <v>124</v>
      </c>
      <c r="D3" s="53" t="s">
        <v>125</v>
      </c>
      <c r="E3" s="53" t="s">
        <v>126</v>
      </c>
      <c r="F3" s="52">
        <f>8+56+227</f>
        <v>291</v>
      </c>
      <c r="G3" s="52">
        <v>26</v>
      </c>
      <c r="H3" s="54">
        <f>F3*G3</f>
        <v>7566</v>
      </c>
      <c r="I3" s="55">
        <v>4608</v>
      </c>
      <c r="J3" s="56">
        <f>I3/H3</f>
        <v>0.60904044409199043</v>
      </c>
    </row>
    <row r="4" spans="1:10">
      <c r="A4" s="57"/>
      <c r="B4" s="58"/>
      <c r="C4" s="52" t="s">
        <v>127</v>
      </c>
      <c r="D4" s="53" t="s">
        <v>128</v>
      </c>
      <c r="E4" s="53" t="s">
        <v>129</v>
      </c>
      <c r="F4" s="52">
        <f>30+21+234</f>
        <v>285</v>
      </c>
      <c r="G4" s="52">
        <v>31</v>
      </c>
      <c r="H4" s="54">
        <f>F4*G4</f>
        <v>8835</v>
      </c>
      <c r="I4" s="55">
        <v>8728</v>
      </c>
      <c r="J4" s="56">
        <f t="shared" ref="J4:J26" si="0">I4/H4</f>
        <v>0.98788907753254107</v>
      </c>
    </row>
    <row r="5" spans="1:10">
      <c r="A5" s="57"/>
      <c r="B5" s="59"/>
      <c r="C5" s="60"/>
      <c r="D5" s="61" t="s">
        <v>130</v>
      </c>
      <c r="E5" s="62"/>
      <c r="F5" s="62"/>
      <c r="G5" s="63"/>
      <c r="H5" s="64">
        <f>SUM(H3:H4)</f>
        <v>16401</v>
      </c>
      <c r="I5" s="65">
        <f>SUM(I3:I4)</f>
        <v>13336</v>
      </c>
      <c r="J5" s="56">
        <f t="shared" si="0"/>
        <v>0.81312115114932015</v>
      </c>
    </row>
    <row r="6" spans="1:10">
      <c r="A6" s="57"/>
      <c r="B6" s="51" t="s">
        <v>131</v>
      </c>
      <c r="C6" s="66" t="s">
        <v>124</v>
      </c>
      <c r="D6" s="53" t="s">
        <v>132</v>
      </c>
      <c r="E6" s="53" t="s">
        <v>126</v>
      </c>
      <c r="F6" s="52">
        <v>291</v>
      </c>
      <c r="G6" s="52">
        <v>26</v>
      </c>
      <c r="H6" s="54">
        <f>F6*G6</f>
        <v>7566</v>
      </c>
      <c r="I6" s="55">
        <v>7296</v>
      </c>
      <c r="J6" s="56">
        <f t="shared" si="0"/>
        <v>0.96431403647898495</v>
      </c>
    </row>
    <row r="7" spans="1:10">
      <c r="A7" s="57"/>
      <c r="B7" s="58"/>
      <c r="C7" s="66" t="s">
        <v>133</v>
      </c>
      <c r="D7" s="53" t="s">
        <v>134</v>
      </c>
      <c r="E7" s="53" t="s">
        <v>135</v>
      </c>
      <c r="F7" s="52">
        <f>32+48+226</f>
        <v>306</v>
      </c>
      <c r="G7" s="52">
        <v>2</v>
      </c>
      <c r="H7" s="54">
        <f>F7*G7</f>
        <v>612</v>
      </c>
      <c r="I7" s="55">
        <v>610</v>
      </c>
      <c r="J7" s="56">
        <f t="shared" si="0"/>
        <v>0.99673202614379086</v>
      </c>
    </row>
    <row r="8" spans="1:10">
      <c r="A8" s="57"/>
      <c r="B8" s="59"/>
      <c r="C8" s="66"/>
      <c r="D8" s="61" t="s">
        <v>130</v>
      </c>
      <c r="E8" s="62"/>
      <c r="F8" s="62"/>
      <c r="G8" s="63"/>
      <c r="H8" s="64">
        <f>SUM(H6:H7)</f>
        <v>8178</v>
      </c>
      <c r="I8" s="65">
        <f>SUM(I6:I7)</f>
        <v>7906</v>
      </c>
      <c r="J8" s="56">
        <f t="shared" si="0"/>
        <v>0.9667400342382001</v>
      </c>
    </row>
    <row r="9" spans="1:10">
      <c r="A9" s="57"/>
      <c r="B9" s="67" t="s">
        <v>136</v>
      </c>
      <c r="C9" s="53" t="s">
        <v>124</v>
      </c>
      <c r="D9" s="53" t="s">
        <v>137</v>
      </c>
      <c r="E9" s="53" t="s">
        <v>138</v>
      </c>
      <c r="F9" s="53">
        <v>407</v>
      </c>
      <c r="G9" s="53">
        <v>97</v>
      </c>
      <c r="H9" s="54">
        <f t="shared" ref="H9:H11" si="1">F9*G9</f>
        <v>39479</v>
      </c>
      <c r="I9" s="68">
        <v>24127</v>
      </c>
      <c r="J9" s="56">
        <f t="shared" si="0"/>
        <v>0.6111350338154462</v>
      </c>
    </row>
    <row r="10" spans="1:10">
      <c r="A10" s="57"/>
      <c r="B10" s="69"/>
      <c r="C10" s="53" t="s">
        <v>139</v>
      </c>
      <c r="D10" s="53" t="s">
        <v>140</v>
      </c>
      <c r="E10" s="53" t="s">
        <v>138</v>
      </c>
      <c r="F10" s="53">
        <v>495</v>
      </c>
      <c r="G10" s="53">
        <v>31</v>
      </c>
      <c r="H10" s="54">
        <f t="shared" si="1"/>
        <v>15345</v>
      </c>
      <c r="I10" s="70">
        <v>26322</v>
      </c>
      <c r="J10" s="71">
        <f>I10/(H10+H11)</f>
        <v>0.98330158018603608</v>
      </c>
    </row>
    <row r="11" spans="1:10">
      <c r="A11" s="57"/>
      <c r="B11" s="69"/>
      <c r="C11" s="53" t="s">
        <v>139</v>
      </c>
      <c r="D11" s="53" t="s">
        <v>141</v>
      </c>
      <c r="E11" s="53" t="s">
        <v>138</v>
      </c>
      <c r="F11" s="53">
        <v>357</v>
      </c>
      <c r="G11" s="53">
        <v>32</v>
      </c>
      <c r="H11" s="54">
        <f t="shared" si="1"/>
        <v>11424</v>
      </c>
      <c r="I11" s="72"/>
      <c r="J11" s="73"/>
    </row>
    <row r="12" spans="1:10">
      <c r="A12" s="57"/>
      <c r="B12" s="74"/>
      <c r="C12" s="75"/>
      <c r="D12" s="61" t="s">
        <v>130</v>
      </c>
      <c r="E12" s="62"/>
      <c r="F12" s="62"/>
      <c r="G12" s="63"/>
      <c r="H12" s="64">
        <f>SUM(H9:H11)</f>
        <v>66248</v>
      </c>
      <c r="I12" s="65">
        <f>SUM(I9:I10)</f>
        <v>50449</v>
      </c>
      <c r="J12" s="56">
        <f>I12/H12</f>
        <v>0.7615173288250211</v>
      </c>
    </row>
    <row r="13" spans="1:10">
      <c r="A13" s="57"/>
      <c r="B13" s="51" t="s">
        <v>142</v>
      </c>
      <c r="C13" s="52" t="s">
        <v>124</v>
      </c>
      <c r="D13" s="52" t="s">
        <v>143</v>
      </c>
      <c r="E13" s="52" t="s">
        <v>126</v>
      </c>
      <c r="F13" s="52">
        <f>8+56+227</f>
        <v>291</v>
      </c>
      <c r="G13" s="53">
        <v>62</v>
      </c>
      <c r="H13" s="54">
        <f>F13*G13</f>
        <v>18042</v>
      </c>
      <c r="I13" s="55">
        <v>16445</v>
      </c>
      <c r="J13" s="56">
        <f t="shared" si="0"/>
        <v>0.9114843143775635</v>
      </c>
    </row>
    <row r="14" spans="1:10">
      <c r="A14" s="57"/>
      <c r="B14" s="58"/>
      <c r="C14" s="52" t="s">
        <v>139</v>
      </c>
      <c r="D14" s="52" t="s">
        <v>144</v>
      </c>
      <c r="E14" s="52" t="s">
        <v>145</v>
      </c>
      <c r="F14" s="52">
        <f>28+36+247</f>
        <v>311</v>
      </c>
      <c r="G14" s="52">
        <v>47</v>
      </c>
      <c r="H14" s="54">
        <f t="shared" ref="H14:H15" si="2">F14*G14</f>
        <v>14617</v>
      </c>
      <c r="I14" s="55">
        <v>9466</v>
      </c>
      <c r="J14" s="56">
        <f t="shared" si="0"/>
        <v>0.64760210713552713</v>
      </c>
    </row>
    <row r="15" spans="1:10">
      <c r="A15" s="57"/>
      <c r="B15" s="58"/>
      <c r="C15" s="52" t="s">
        <v>146</v>
      </c>
      <c r="D15" s="53" t="s">
        <v>147</v>
      </c>
      <c r="E15" s="53" t="s">
        <v>148</v>
      </c>
      <c r="F15" s="52">
        <v>252</v>
      </c>
      <c r="G15" s="52">
        <v>31</v>
      </c>
      <c r="H15" s="54">
        <f t="shared" si="2"/>
        <v>7812</v>
      </c>
      <c r="I15" s="55">
        <v>7790</v>
      </c>
      <c r="J15" s="56">
        <f t="shared" si="0"/>
        <v>0.99718381976446491</v>
      </c>
    </row>
    <row r="16" spans="1:10">
      <c r="A16" s="57"/>
      <c r="B16" s="59"/>
      <c r="C16" s="60"/>
      <c r="D16" s="61" t="s">
        <v>130</v>
      </c>
      <c r="E16" s="62"/>
      <c r="F16" s="62"/>
      <c r="G16" s="63"/>
      <c r="H16" s="64">
        <f>SUM(H13:H15)</f>
        <v>40471</v>
      </c>
      <c r="I16" s="65">
        <f>SUM(I13:I15)</f>
        <v>33701</v>
      </c>
      <c r="J16" s="56">
        <f t="shared" si="0"/>
        <v>0.83271972523535376</v>
      </c>
    </row>
    <row r="17" spans="1:10">
      <c r="A17" s="57"/>
      <c r="B17" s="51" t="s">
        <v>149</v>
      </c>
      <c r="C17" s="52" t="s">
        <v>124</v>
      </c>
      <c r="D17" s="52" t="s">
        <v>150</v>
      </c>
      <c r="E17" s="52" t="s">
        <v>126</v>
      </c>
      <c r="F17" s="52">
        <f>8+56+227</f>
        <v>291</v>
      </c>
      <c r="G17" s="52">
        <v>34</v>
      </c>
      <c r="H17" s="54">
        <f>F17*G17</f>
        <v>9894</v>
      </c>
      <c r="I17" s="55">
        <v>6736</v>
      </c>
      <c r="J17" s="56">
        <f t="shared" si="0"/>
        <v>0.68081665655953105</v>
      </c>
    </row>
    <row r="18" spans="1:10">
      <c r="A18" s="57"/>
      <c r="B18" s="58"/>
      <c r="C18" s="52" t="s">
        <v>139</v>
      </c>
      <c r="D18" s="52" t="s">
        <v>151</v>
      </c>
      <c r="E18" s="52" t="s">
        <v>152</v>
      </c>
      <c r="F18" s="52">
        <v>300</v>
      </c>
      <c r="G18" s="52">
        <v>30</v>
      </c>
      <c r="H18" s="54">
        <f t="shared" ref="H18:H19" si="3">F18*G18</f>
        <v>9000</v>
      </c>
      <c r="I18" s="55">
        <v>6376</v>
      </c>
      <c r="J18" s="56">
        <f t="shared" si="0"/>
        <v>0.70844444444444443</v>
      </c>
    </row>
    <row r="19" spans="1:10">
      <c r="A19" s="57"/>
      <c r="B19" s="58"/>
      <c r="C19" s="52" t="s">
        <v>153</v>
      </c>
      <c r="D19" s="52" t="s">
        <v>154</v>
      </c>
      <c r="E19" s="52" t="s">
        <v>155</v>
      </c>
      <c r="F19" s="52">
        <f>29+28+56+168</f>
        <v>281</v>
      </c>
      <c r="G19" s="52">
        <v>30</v>
      </c>
      <c r="H19" s="54">
        <f t="shared" si="3"/>
        <v>8430</v>
      </c>
      <c r="I19" s="55">
        <v>8390</v>
      </c>
      <c r="J19" s="56">
        <f t="shared" si="0"/>
        <v>0.99525504151838673</v>
      </c>
    </row>
    <row r="20" spans="1:10">
      <c r="A20" s="57"/>
      <c r="B20" s="59"/>
      <c r="C20" s="60"/>
      <c r="D20" s="61" t="s">
        <v>130</v>
      </c>
      <c r="E20" s="62"/>
      <c r="F20" s="62"/>
      <c r="G20" s="63"/>
      <c r="H20" s="64">
        <f>SUM(H17:H19)</f>
        <v>27324</v>
      </c>
      <c r="I20" s="65">
        <f>SUM(I17:I19)</f>
        <v>21502</v>
      </c>
      <c r="J20" s="56">
        <f t="shared" si="0"/>
        <v>0.78692724344898257</v>
      </c>
    </row>
    <row r="21" spans="1:10">
      <c r="A21" s="57"/>
      <c r="B21" s="51" t="s">
        <v>156</v>
      </c>
      <c r="C21" s="52" t="s">
        <v>124</v>
      </c>
      <c r="D21" s="53" t="s">
        <v>157</v>
      </c>
      <c r="E21" s="53" t="s">
        <v>158</v>
      </c>
      <c r="F21" s="52">
        <v>272</v>
      </c>
      <c r="G21" s="52">
        <v>31</v>
      </c>
      <c r="H21" s="54">
        <f>F21*G21</f>
        <v>8432</v>
      </c>
      <c r="I21" s="76">
        <v>21890</v>
      </c>
      <c r="J21" s="77">
        <f>I21/(H21+H22+H23)</f>
        <v>0.92114122201649551</v>
      </c>
    </row>
    <row r="22" spans="1:10">
      <c r="A22" s="57"/>
      <c r="B22" s="58"/>
      <c r="C22" s="52" t="s">
        <v>124</v>
      </c>
      <c r="D22" s="53" t="s">
        <v>159</v>
      </c>
      <c r="E22" s="53" t="s">
        <v>160</v>
      </c>
      <c r="F22" s="52">
        <v>368</v>
      </c>
      <c r="G22" s="52">
        <v>31</v>
      </c>
      <c r="H22" s="54">
        <f t="shared" ref="H22:H24" si="4">F22*G22</f>
        <v>11408</v>
      </c>
      <c r="I22" s="78"/>
      <c r="J22" s="77"/>
    </row>
    <row r="23" spans="1:10">
      <c r="A23" s="57"/>
      <c r="B23" s="58"/>
      <c r="C23" s="52" t="s">
        <v>124</v>
      </c>
      <c r="D23" s="53" t="s">
        <v>161</v>
      </c>
      <c r="E23" s="53" t="s">
        <v>158</v>
      </c>
      <c r="F23" s="52">
        <v>218</v>
      </c>
      <c r="G23" s="52">
        <v>18</v>
      </c>
      <c r="H23" s="54">
        <f t="shared" si="4"/>
        <v>3924</v>
      </c>
      <c r="I23" s="79"/>
      <c r="J23" s="77"/>
    </row>
    <row r="24" spans="1:10">
      <c r="A24" s="57"/>
      <c r="B24" s="58"/>
      <c r="C24" s="52" t="s">
        <v>139</v>
      </c>
      <c r="D24" s="53" t="s">
        <v>162</v>
      </c>
      <c r="E24" s="53" t="s">
        <v>152</v>
      </c>
      <c r="F24" s="52">
        <v>300</v>
      </c>
      <c r="G24" s="52">
        <v>31</v>
      </c>
      <c r="H24" s="54">
        <f t="shared" si="4"/>
        <v>9300</v>
      </c>
      <c r="I24" s="55">
        <v>8529</v>
      </c>
      <c r="J24" s="56">
        <f t="shared" si="0"/>
        <v>0.9170967741935484</v>
      </c>
    </row>
    <row r="25" spans="1:10">
      <c r="A25" s="57"/>
      <c r="B25" s="58"/>
      <c r="C25" s="52" t="s">
        <v>163</v>
      </c>
      <c r="D25" s="53" t="s">
        <v>164</v>
      </c>
      <c r="E25" s="53" t="s">
        <v>165</v>
      </c>
      <c r="F25" s="52">
        <f>18+276</f>
        <v>294</v>
      </c>
      <c r="G25" s="52">
        <v>22</v>
      </c>
      <c r="H25" s="54">
        <f>F25*G25</f>
        <v>6468</v>
      </c>
      <c r="I25" s="55">
        <v>5977</v>
      </c>
      <c r="J25" s="56">
        <f t="shared" si="0"/>
        <v>0.92408781694495978</v>
      </c>
    </row>
    <row r="26" spans="1:10">
      <c r="A26" s="80"/>
      <c r="B26" s="59"/>
      <c r="C26" s="52"/>
      <c r="D26" s="81" t="s">
        <v>130</v>
      </c>
      <c r="E26" s="81"/>
      <c r="F26" s="81"/>
      <c r="G26" s="81"/>
      <c r="H26" s="64">
        <f>SUM(H21:H25)</f>
        <v>39532</v>
      </c>
      <c r="I26" s="65">
        <f>SUM(I21:I25)</f>
        <v>36396</v>
      </c>
      <c r="J26" s="56">
        <f t="shared" si="0"/>
        <v>0.92067186077102092</v>
      </c>
    </row>
    <row r="27" spans="1:10">
      <c r="A27" s="82" t="s">
        <v>166</v>
      </c>
      <c r="B27" s="82"/>
      <c r="C27" s="82"/>
      <c r="D27" s="82"/>
      <c r="E27" s="82"/>
      <c r="F27" s="82"/>
      <c r="G27" s="82"/>
      <c r="H27" s="83">
        <v>198154</v>
      </c>
      <c r="I27" s="84">
        <v>163290</v>
      </c>
      <c r="J27" s="85">
        <v>0.82405603722357357</v>
      </c>
    </row>
    <row r="28" spans="1:10">
      <c r="A28" s="86"/>
      <c r="B28" s="87"/>
      <c r="C28" s="87"/>
      <c r="D28" s="88"/>
      <c r="E28" s="88"/>
      <c r="F28" s="87"/>
      <c r="G28" s="87"/>
      <c r="H28" s="89"/>
      <c r="I28" s="90"/>
      <c r="J28" s="91"/>
    </row>
    <row r="29" spans="1:10">
      <c r="A29" s="6" t="s">
        <v>167</v>
      </c>
      <c r="B29" s="67" t="s">
        <v>168</v>
      </c>
      <c r="C29" s="53" t="s">
        <v>124</v>
      </c>
      <c r="D29" s="53" t="s">
        <v>169</v>
      </c>
      <c r="E29" s="53" t="s">
        <v>138</v>
      </c>
      <c r="F29" s="53">
        <v>407</v>
      </c>
      <c r="G29" s="53">
        <v>31</v>
      </c>
      <c r="H29" s="54">
        <f>F29*G29</f>
        <v>12617</v>
      </c>
      <c r="I29" s="70">
        <v>22849</v>
      </c>
      <c r="J29" s="71">
        <f>I29/(H29+H30)</f>
        <v>0.95105098855359005</v>
      </c>
    </row>
    <row r="30" spans="1:10">
      <c r="A30" s="11"/>
      <c r="B30" s="69"/>
      <c r="C30" s="53" t="s">
        <v>124</v>
      </c>
      <c r="D30" s="53" t="s">
        <v>170</v>
      </c>
      <c r="E30" s="53" t="s">
        <v>160</v>
      </c>
      <c r="F30" s="53">
        <v>368</v>
      </c>
      <c r="G30" s="53">
        <v>31</v>
      </c>
      <c r="H30" s="54">
        <f>F30*G30</f>
        <v>11408</v>
      </c>
      <c r="I30" s="72"/>
      <c r="J30" s="73"/>
    </row>
    <row r="31" spans="1:10">
      <c r="A31" s="11"/>
      <c r="B31" s="69"/>
      <c r="C31" s="53" t="s">
        <v>139</v>
      </c>
      <c r="D31" s="53" t="s">
        <v>171</v>
      </c>
      <c r="E31" s="53" t="s">
        <v>145</v>
      </c>
      <c r="F31" s="53">
        <v>311</v>
      </c>
      <c r="G31" s="53">
        <v>62</v>
      </c>
      <c r="H31" s="54">
        <f>F31*G31</f>
        <v>19282</v>
      </c>
      <c r="I31" s="68">
        <v>15348</v>
      </c>
      <c r="J31" s="56">
        <f>I31/H31</f>
        <v>0.79597552121149262</v>
      </c>
    </row>
    <row r="32" spans="1:10">
      <c r="A32" s="11"/>
      <c r="B32" s="74"/>
      <c r="C32" s="75"/>
      <c r="D32" s="61" t="s">
        <v>130</v>
      </c>
      <c r="E32" s="62"/>
      <c r="F32" s="62"/>
      <c r="G32" s="63"/>
      <c r="H32" s="64">
        <f>SUM(H29:H31)</f>
        <v>43307</v>
      </c>
      <c r="I32" s="65">
        <f>SUM(I29:I31)</f>
        <v>38197</v>
      </c>
      <c r="J32" s="56">
        <f t="shared" ref="J32:J50" si="5">I32/H32</f>
        <v>0.88200521855589165</v>
      </c>
    </row>
    <row r="33" spans="1:10">
      <c r="A33" s="11"/>
      <c r="B33" s="52" t="s">
        <v>172</v>
      </c>
      <c r="C33" s="52" t="s">
        <v>153</v>
      </c>
      <c r="D33" s="52" t="s">
        <v>173</v>
      </c>
      <c r="E33" s="52" t="s">
        <v>135</v>
      </c>
      <c r="F33" s="52">
        <v>306</v>
      </c>
      <c r="G33" s="52">
        <v>31</v>
      </c>
      <c r="H33" s="54">
        <f>F33*G33</f>
        <v>9486</v>
      </c>
      <c r="I33" s="55">
        <v>9143</v>
      </c>
      <c r="J33" s="56">
        <f t="shared" si="5"/>
        <v>0.96384145055871806</v>
      </c>
    </row>
    <row r="34" spans="1:10">
      <c r="A34" s="11"/>
      <c r="B34" s="52" t="s">
        <v>174</v>
      </c>
      <c r="C34" s="52" t="s">
        <v>153</v>
      </c>
      <c r="D34" s="52" t="s">
        <v>175</v>
      </c>
      <c r="E34" s="52" t="s">
        <v>135</v>
      </c>
      <c r="F34" s="52">
        <v>306</v>
      </c>
      <c r="G34" s="52">
        <v>28</v>
      </c>
      <c r="H34" s="54">
        <f t="shared" ref="H34:H38" si="6">F34*G34</f>
        <v>8568</v>
      </c>
      <c r="I34" s="55">
        <v>7825</v>
      </c>
      <c r="J34" s="56">
        <f t="shared" si="5"/>
        <v>0.91328197945845002</v>
      </c>
    </row>
    <row r="35" spans="1:10">
      <c r="A35" s="11"/>
      <c r="B35" s="66" t="s">
        <v>176</v>
      </c>
      <c r="C35" s="66" t="s">
        <v>124</v>
      </c>
      <c r="D35" s="53" t="s">
        <v>177</v>
      </c>
      <c r="E35" s="53" t="s">
        <v>129</v>
      </c>
      <c r="F35" s="52">
        <v>269</v>
      </c>
      <c r="G35" s="52">
        <v>22</v>
      </c>
      <c r="H35" s="54">
        <f t="shared" si="6"/>
        <v>5918</v>
      </c>
      <c r="I35" s="55">
        <v>5611</v>
      </c>
      <c r="J35" s="56">
        <f t="shared" si="5"/>
        <v>0.94812436633997976</v>
      </c>
    </row>
    <row r="36" spans="1:10">
      <c r="A36" s="11"/>
      <c r="B36" s="66" t="s">
        <v>178</v>
      </c>
      <c r="C36" s="52" t="s">
        <v>124</v>
      </c>
      <c r="D36" s="52" t="s">
        <v>179</v>
      </c>
      <c r="E36" s="52" t="s">
        <v>126</v>
      </c>
      <c r="F36" s="52">
        <v>291</v>
      </c>
      <c r="G36" s="52">
        <v>52</v>
      </c>
      <c r="H36" s="54">
        <f t="shared" si="6"/>
        <v>15132</v>
      </c>
      <c r="I36" s="55">
        <v>8103</v>
      </c>
      <c r="J36" s="56">
        <f t="shared" si="5"/>
        <v>0.53548770816812052</v>
      </c>
    </row>
    <row r="37" spans="1:10">
      <c r="A37" s="11"/>
      <c r="B37" s="51" t="s">
        <v>180</v>
      </c>
      <c r="C37" s="52" t="s">
        <v>124</v>
      </c>
      <c r="D37" s="53" t="s">
        <v>181</v>
      </c>
      <c r="E37" s="53" t="s">
        <v>160</v>
      </c>
      <c r="F37" s="52">
        <v>368</v>
      </c>
      <c r="G37" s="52">
        <v>31</v>
      </c>
      <c r="H37" s="54">
        <f t="shared" si="6"/>
        <v>11408</v>
      </c>
      <c r="I37" s="55">
        <v>10850</v>
      </c>
      <c r="J37" s="56">
        <f t="shared" si="5"/>
        <v>0.95108695652173914</v>
      </c>
    </row>
    <row r="38" spans="1:10">
      <c r="A38" s="11"/>
      <c r="B38" s="58"/>
      <c r="C38" s="52" t="s">
        <v>153</v>
      </c>
      <c r="D38" s="53" t="s">
        <v>182</v>
      </c>
      <c r="E38" s="53" t="s">
        <v>135</v>
      </c>
      <c r="F38" s="52">
        <v>306</v>
      </c>
      <c r="G38" s="52">
        <v>31</v>
      </c>
      <c r="H38" s="54">
        <f t="shared" si="6"/>
        <v>9486</v>
      </c>
      <c r="I38" s="55">
        <v>8998</v>
      </c>
      <c r="J38" s="56">
        <f t="shared" si="5"/>
        <v>0.94855576639257855</v>
      </c>
    </row>
    <row r="39" spans="1:10">
      <c r="A39" s="11"/>
      <c r="B39" s="59"/>
      <c r="C39" s="60"/>
      <c r="D39" s="61" t="s">
        <v>130</v>
      </c>
      <c r="E39" s="62"/>
      <c r="F39" s="62"/>
      <c r="G39" s="63"/>
      <c r="H39" s="64">
        <f>SUM(H37:H38)</f>
        <v>20894</v>
      </c>
      <c r="I39" s="65">
        <f>SUM(I37:I38)</f>
        <v>19848</v>
      </c>
      <c r="J39" s="56">
        <f>I39/H39</f>
        <v>0.94993778118120031</v>
      </c>
    </row>
    <row r="40" spans="1:10">
      <c r="A40" s="12"/>
      <c r="B40" s="52" t="s">
        <v>183</v>
      </c>
      <c r="C40" s="52" t="s">
        <v>124</v>
      </c>
      <c r="D40" s="53" t="s">
        <v>184</v>
      </c>
      <c r="E40" s="53" t="s">
        <v>126</v>
      </c>
      <c r="F40" s="52">
        <f>64+227</f>
        <v>291</v>
      </c>
      <c r="G40" s="52">
        <v>31</v>
      </c>
      <c r="H40" s="54">
        <f>F40*G40</f>
        <v>9021</v>
      </c>
      <c r="I40" s="55">
        <v>8068</v>
      </c>
      <c r="J40" s="56">
        <f t="shared" si="5"/>
        <v>0.89435761002106196</v>
      </c>
    </row>
    <row r="41" spans="1:10">
      <c r="A41" s="82" t="s">
        <v>185</v>
      </c>
      <c r="B41" s="82"/>
      <c r="C41" s="82"/>
      <c r="D41" s="82"/>
      <c r="E41" s="82"/>
      <c r="F41" s="82"/>
      <c r="G41" s="82"/>
      <c r="H41" s="83">
        <f>H32+H33+H34+H35+H36+H39+H40</f>
        <v>112326</v>
      </c>
      <c r="I41" s="84">
        <f>I32+I33+I34+I35+I36+I39+I40</f>
        <v>96795</v>
      </c>
      <c r="J41" s="85">
        <f>I41/H41</f>
        <v>0.86173281341808661</v>
      </c>
    </row>
    <row r="42" spans="1:10">
      <c r="A42" s="92"/>
      <c r="B42" s="92"/>
      <c r="C42" s="92"/>
      <c r="D42" s="92"/>
      <c r="E42" s="92"/>
      <c r="F42" s="92"/>
      <c r="G42" s="92"/>
      <c r="H42" s="93"/>
      <c r="I42" s="94"/>
      <c r="J42" s="95"/>
    </row>
    <row r="43" spans="1:10">
      <c r="J43" s="91"/>
    </row>
    <row r="44" spans="1:10">
      <c r="A44" s="7" t="s">
        <v>186</v>
      </c>
      <c r="B44" s="52" t="s">
        <v>187</v>
      </c>
      <c r="C44" s="52" t="s">
        <v>188</v>
      </c>
      <c r="D44" s="53" t="s">
        <v>189</v>
      </c>
      <c r="E44" s="53" t="s">
        <v>190</v>
      </c>
      <c r="F44" s="52">
        <v>243</v>
      </c>
      <c r="G44" s="52">
        <v>26</v>
      </c>
      <c r="H44" s="54">
        <f>F44*G44</f>
        <v>6318</v>
      </c>
      <c r="I44" s="55">
        <v>5674</v>
      </c>
      <c r="J44" s="56">
        <f t="shared" si="5"/>
        <v>0.89806900918012034</v>
      </c>
    </row>
    <row r="45" spans="1:10">
      <c r="A45" s="7"/>
      <c r="B45" s="96" t="s">
        <v>191</v>
      </c>
      <c r="C45" s="52" t="s">
        <v>124</v>
      </c>
      <c r="D45" s="53" t="s">
        <v>192</v>
      </c>
      <c r="E45" s="53" t="s">
        <v>129</v>
      </c>
      <c r="F45" s="52">
        <v>269</v>
      </c>
      <c r="G45" s="52">
        <v>31</v>
      </c>
      <c r="H45" s="54">
        <f t="shared" ref="H45:H46" si="7">F45*G45</f>
        <v>8339</v>
      </c>
      <c r="I45" s="55">
        <v>8135</v>
      </c>
      <c r="J45" s="56">
        <f t="shared" si="5"/>
        <v>0.97553663508814004</v>
      </c>
    </row>
    <row r="46" spans="1:10">
      <c r="A46" s="7"/>
      <c r="B46" s="96"/>
      <c r="C46" s="52" t="s">
        <v>193</v>
      </c>
      <c r="D46" s="53" t="s">
        <v>194</v>
      </c>
      <c r="E46" s="53" t="s">
        <v>190</v>
      </c>
      <c r="F46" s="52">
        <v>275</v>
      </c>
      <c r="G46" s="52">
        <v>31</v>
      </c>
      <c r="H46" s="54">
        <f t="shared" si="7"/>
        <v>8525</v>
      </c>
      <c r="I46" s="55">
        <v>8346</v>
      </c>
      <c r="J46" s="56">
        <f t="shared" si="5"/>
        <v>0.97900293255131965</v>
      </c>
    </row>
    <row r="47" spans="1:10">
      <c r="A47" s="7"/>
      <c r="B47" s="96"/>
      <c r="C47" s="97"/>
      <c r="D47" s="61" t="s">
        <v>130</v>
      </c>
      <c r="E47" s="62"/>
      <c r="F47" s="62"/>
      <c r="G47" s="63"/>
      <c r="H47" s="64">
        <f>SUM(H44:H46)</f>
        <v>23182</v>
      </c>
      <c r="I47" s="65">
        <f>SUM(I44:I46)</f>
        <v>22155</v>
      </c>
      <c r="J47" s="56">
        <f t="shared" si="5"/>
        <v>0.95569838667932017</v>
      </c>
    </row>
    <row r="48" spans="1:10">
      <c r="A48" s="7"/>
      <c r="B48" s="51" t="s">
        <v>195</v>
      </c>
      <c r="C48" s="52" t="s">
        <v>124</v>
      </c>
      <c r="D48" s="53" t="s">
        <v>196</v>
      </c>
      <c r="E48" s="53" t="s">
        <v>129</v>
      </c>
      <c r="F48" s="52">
        <v>269</v>
      </c>
      <c r="G48" s="52">
        <v>22</v>
      </c>
      <c r="H48" s="54">
        <f>F48*G48</f>
        <v>5918</v>
      </c>
      <c r="I48" s="55">
        <v>5653</v>
      </c>
      <c r="J48" s="56">
        <f t="shared" si="5"/>
        <v>0.95522135856708346</v>
      </c>
    </row>
    <row r="49" spans="1:10">
      <c r="A49" s="7"/>
      <c r="B49" s="58"/>
      <c r="C49" s="52" t="s">
        <v>193</v>
      </c>
      <c r="D49" s="53" t="s">
        <v>197</v>
      </c>
      <c r="E49" s="53" t="s">
        <v>198</v>
      </c>
      <c r="F49" s="52">
        <v>251</v>
      </c>
      <c r="G49" s="52">
        <v>28</v>
      </c>
      <c r="H49" s="54">
        <f>F49*G49</f>
        <v>7028</v>
      </c>
      <c r="I49" s="55">
        <v>6497</v>
      </c>
      <c r="J49" s="56">
        <f t="shared" si="5"/>
        <v>0.92444507683551513</v>
      </c>
    </row>
    <row r="50" spans="1:10">
      <c r="A50" s="7"/>
      <c r="B50" s="59"/>
      <c r="C50" s="60"/>
      <c r="D50" s="61" t="s">
        <v>130</v>
      </c>
      <c r="E50" s="62"/>
      <c r="F50" s="62"/>
      <c r="G50" s="63"/>
      <c r="H50" s="64">
        <f>SUM(H48:H49)</f>
        <v>12946</v>
      </c>
      <c r="I50" s="65">
        <f>SUM(I48:I49)</f>
        <v>12150</v>
      </c>
      <c r="J50" s="56">
        <f t="shared" si="5"/>
        <v>0.93851382666460681</v>
      </c>
    </row>
    <row r="51" spans="1:10">
      <c r="A51" s="82" t="s">
        <v>199</v>
      </c>
      <c r="B51" s="82"/>
      <c r="C51" s="82"/>
      <c r="D51" s="82"/>
      <c r="E51" s="82"/>
      <c r="F51" s="82"/>
      <c r="G51" s="82"/>
      <c r="H51" s="83">
        <f>H44+H47+H50</f>
        <v>42446</v>
      </c>
      <c r="I51" s="84">
        <f>I44+I47+I50</f>
        <v>39979</v>
      </c>
      <c r="J51" s="85">
        <f>I51/H51</f>
        <v>0.94187909343636622</v>
      </c>
    </row>
    <row r="52" spans="1:10">
      <c r="A52" s="92"/>
      <c r="B52" s="92"/>
      <c r="C52" s="92"/>
      <c r="D52" s="92"/>
      <c r="E52" s="92"/>
      <c r="F52" s="92"/>
      <c r="G52" s="92"/>
      <c r="H52" s="93"/>
      <c r="I52" s="94"/>
      <c r="J52" s="95"/>
    </row>
    <row r="53" spans="1:10">
      <c r="J53" s="98"/>
    </row>
    <row r="54" spans="1:10">
      <c r="A54" s="7" t="s">
        <v>200</v>
      </c>
      <c r="B54" s="67" t="s">
        <v>201</v>
      </c>
      <c r="C54" s="53" t="s">
        <v>124</v>
      </c>
      <c r="D54" s="53" t="s">
        <v>202</v>
      </c>
      <c r="E54" s="53" t="s">
        <v>126</v>
      </c>
      <c r="F54" s="53">
        <f>6+35+297</f>
        <v>338</v>
      </c>
      <c r="G54" s="53">
        <v>31</v>
      </c>
      <c r="H54" s="54">
        <f>F54*G54</f>
        <v>10478</v>
      </c>
      <c r="I54" s="70">
        <v>20262</v>
      </c>
      <c r="J54" s="71">
        <f>I54/(H54+H55+H56)</f>
        <v>0.78340550572223944</v>
      </c>
    </row>
    <row r="55" spans="1:10">
      <c r="A55" s="7"/>
      <c r="B55" s="69"/>
      <c r="C55" s="53" t="s">
        <v>124</v>
      </c>
      <c r="D55" s="53" t="s">
        <v>203</v>
      </c>
      <c r="E55" s="53" t="s">
        <v>126</v>
      </c>
      <c r="F55" s="53">
        <f>8+28+225</f>
        <v>261</v>
      </c>
      <c r="G55" s="53">
        <v>27</v>
      </c>
      <c r="H55" s="54">
        <f t="shared" ref="H55:H60" si="8">F55*G55</f>
        <v>7047</v>
      </c>
      <c r="I55" s="99"/>
      <c r="J55" s="100"/>
    </row>
    <row r="56" spans="1:10">
      <c r="A56" s="7"/>
      <c r="B56" s="69"/>
      <c r="C56" s="53" t="s">
        <v>124</v>
      </c>
      <c r="D56" s="53" t="s">
        <v>204</v>
      </c>
      <c r="E56" s="53" t="s">
        <v>129</v>
      </c>
      <c r="F56" s="53">
        <v>269</v>
      </c>
      <c r="G56" s="53">
        <v>31</v>
      </c>
      <c r="H56" s="54">
        <f t="shared" si="8"/>
        <v>8339</v>
      </c>
      <c r="I56" s="72"/>
      <c r="J56" s="73"/>
    </row>
    <row r="57" spans="1:10">
      <c r="A57" s="7"/>
      <c r="B57" s="69"/>
      <c r="C57" s="53" t="s">
        <v>205</v>
      </c>
      <c r="D57" s="53" t="s">
        <v>206</v>
      </c>
      <c r="E57" s="53" t="s">
        <v>207</v>
      </c>
      <c r="F57" s="53">
        <v>195</v>
      </c>
      <c r="G57" s="53">
        <v>31</v>
      </c>
      <c r="H57" s="54">
        <f t="shared" si="8"/>
        <v>6045</v>
      </c>
      <c r="I57" s="68">
        <v>5577</v>
      </c>
      <c r="J57" s="56">
        <f>I57/H57</f>
        <v>0.92258064516129035</v>
      </c>
    </row>
    <row r="58" spans="1:10">
      <c r="A58" s="7"/>
      <c r="B58" s="69"/>
      <c r="C58" s="53" t="s">
        <v>208</v>
      </c>
      <c r="D58" s="53" t="s">
        <v>209</v>
      </c>
      <c r="E58" s="53" t="s">
        <v>210</v>
      </c>
      <c r="F58" s="53">
        <v>183</v>
      </c>
      <c r="G58" s="53">
        <v>62</v>
      </c>
      <c r="H58" s="54">
        <f t="shared" si="8"/>
        <v>11346</v>
      </c>
      <c r="I58" s="68">
        <v>9556</v>
      </c>
      <c r="J58" s="56">
        <f t="shared" ref="J58:J60" si="9">I58/H58</f>
        <v>0.84223514895117224</v>
      </c>
    </row>
    <row r="59" spans="1:10">
      <c r="A59" s="7"/>
      <c r="B59" s="69"/>
      <c r="C59" s="53" t="s">
        <v>211</v>
      </c>
      <c r="D59" s="53" t="s">
        <v>212</v>
      </c>
      <c r="E59" s="53" t="s">
        <v>210</v>
      </c>
      <c r="F59" s="53">
        <v>189</v>
      </c>
      <c r="G59" s="53">
        <v>123</v>
      </c>
      <c r="H59" s="54">
        <f t="shared" si="8"/>
        <v>23247</v>
      </c>
      <c r="I59" s="68">
        <v>20144</v>
      </c>
      <c r="J59" s="56">
        <f t="shared" si="9"/>
        <v>0.86652041123585843</v>
      </c>
    </row>
    <row r="60" spans="1:10">
      <c r="A60" s="7"/>
      <c r="B60" s="69"/>
      <c r="C60" s="53" t="s">
        <v>213</v>
      </c>
      <c r="D60" s="53" t="s">
        <v>214</v>
      </c>
      <c r="E60" s="53" t="s">
        <v>215</v>
      </c>
      <c r="F60" s="53">
        <v>189</v>
      </c>
      <c r="G60" s="53">
        <v>33</v>
      </c>
      <c r="H60" s="54">
        <f t="shared" si="8"/>
        <v>6237</v>
      </c>
      <c r="I60" s="68">
        <v>5500</v>
      </c>
      <c r="J60" s="56">
        <f t="shared" si="9"/>
        <v>0.88183421516754845</v>
      </c>
    </row>
    <row r="61" spans="1:10">
      <c r="A61" s="7"/>
      <c r="B61" s="74"/>
      <c r="C61" s="75"/>
      <c r="D61" s="61" t="s">
        <v>130</v>
      </c>
      <c r="E61" s="62"/>
      <c r="F61" s="62"/>
      <c r="G61" s="63"/>
      <c r="H61" s="64">
        <f>SUM(H54:H60)</f>
        <v>72739</v>
      </c>
      <c r="I61" s="65">
        <f>SUM(I54:I60)</f>
        <v>61039</v>
      </c>
      <c r="J61" s="56">
        <f>I61/H61</f>
        <v>0.83915093691142306</v>
      </c>
    </row>
    <row r="62" spans="1:10">
      <c r="A62" s="7"/>
      <c r="B62" s="51" t="s">
        <v>216</v>
      </c>
      <c r="C62" s="52" t="s">
        <v>139</v>
      </c>
      <c r="D62" s="53" t="s">
        <v>217</v>
      </c>
      <c r="E62" s="53" t="s">
        <v>207</v>
      </c>
      <c r="F62" s="52">
        <v>174</v>
      </c>
      <c r="G62" s="52">
        <v>32</v>
      </c>
      <c r="H62" s="54">
        <f>F62*G62</f>
        <v>5568</v>
      </c>
      <c r="I62" s="76">
        <v>10992</v>
      </c>
      <c r="J62" s="71">
        <f>I62/(H62+H63)</f>
        <v>0.75504877043549934</v>
      </c>
    </row>
    <row r="63" spans="1:10">
      <c r="A63" s="7"/>
      <c r="B63" s="58"/>
      <c r="C63" s="52" t="s">
        <v>139</v>
      </c>
      <c r="D63" s="53" t="s">
        <v>218</v>
      </c>
      <c r="E63" s="53" t="s">
        <v>219</v>
      </c>
      <c r="F63" s="52">
        <v>290</v>
      </c>
      <c r="G63" s="52">
        <v>31</v>
      </c>
      <c r="H63" s="54">
        <f t="shared" ref="H63:H64" si="10">F63*G63</f>
        <v>8990</v>
      </c>
      <c r="I63" s="79"/>
      <c r="J63" s="73"/>
    </row>
    <row r="64" spans="1:10">
      <c r="A64" s="7"/>
      <c r="B64" s="58"/>
      <c r="C64" s="52" t="s">
        <v>211</v>
      </c>
      <c r="D64" s="53" t="s">
        <v>220</v>
      </c>
      <c r="E64" s="53" t="s">
        <v>210</v>
      </c>
      <c r="F64" s="52">
        <v>189</v>
      </c>
      <c r="G64" s="52">
        <v>64</v>
      </c>
      <c r="H64" s="54">
        <f t="shared" si="10"/>
        <v>12096</v>
      </c>
      <c r="I64" s="55">
        <v>9947</v>
      </c>
      <c r="J64" s="56">
        <f>I64/H64</f>
        <v>0.82233796296296291</v>
      </c>
    </row>
    <row r="65" spans="1:10">
      <c r="A65" s="7"/>
      <c r="B65" s="58"/>
      <c r="C65" s="52" t="s">
        <v>213</v>
      </c>
      <c r="D65" s="53" t="s">
        <v>221</v>
      </c>
      <c r="E65" s="53" t="s">
        <v>215</v>
      </c>
      <c r="F65" s="52">
        <v>189</v>
      </c>
      <c r="G65" s="52">
        <v>62</v>
      </c>
      <c r="H65" s="54">
        <f>F65*G65</f>
        <v>11718</v>
      </c>
      <c r="I65" s="55">
        <v>9702</v>
      </c>
      <c r="J65" s="56">
        <f t="shared" ref="J65:J67" si="11">I65/H65</f>
        <v>0.82795698924731187</v>
      </c>
    </row>
    <row r="66" spans="1:10">
      <c r="A66" s="7"/>
      <c r="B66" s="59"/>
      <c r="C66" s="60"/>
      <c r="D66" s="101" t="s">
        <v>130</v>
      </c>
      <c r="E66" s="102"/>
      <c r="F66" s="102"/>
      <c r="G66" s="103"/>
      <c r="H66" s="104">
        <f>SUM(H62:H65)</f>
        <v>38372</v>
      </c>
      <c r="I66" s="105">
        <f>SUM(I62:I65)</f>
        <v>30641</v>
      </c>
      <c r="J66" s="56">
        <f t="shared" si="11"/>
        <v>0.79852496612113</v>
      </c>
    </row>
    <row r="67" spans="1:10">
      <c r="A67" s="7"/>
      <c r="B67" s="52" t="s">
        <v>222</v>
      </c>
      <c r="C67" s="60" t="s">
        <v>139</v>
      </c>
      <c r="D67" s="53" t="s">
        <v>223</v>
      </c>
      <c r="E67" s="53" t="s">
        <v>207</v>
      </c>
      <c r="F67" s="53">
        <v>174</v>
      </c>
      <c r="G67" s="53">
        <v>18</v>
      </c>
      <c r="H67" s="106">
        <f>F67*G67</f>
        <v>3132</v>
      </c>
      <c r="I67" s="54">
        <v>1954</v>
      </c>
      <c r="J67" s="56">
        <f t="shared" si="11"/>
        <v>0.62388250319284799</v>
      </c>
    </row>
    <row r="68" spans="1:10">
      <c r="A68" s="82" t="s">
        <v>224</v>
      </c>
      <c r="B68" s="82"/>
      <c r="C68" s="82"/>
      <c r="D68" s="82"/>
      <c r="E68" s="82"/>
      <c r="F68" s="82"/>
      <c r="G68" s="82"/>
      <c r="H68" s="83">
        <f>H61+H66+H67</f>
        <v>114243</v>
      </c>
      <c r="I68" s="84">
        <f>I61+I66+I67</f>
        <v>93634</v>
      </c>
      <c r="J68" s="85">
        <f>I68/H68</f>
        <v>0.81960382693031519</v>
      </c>
    </row>
    <row r="69" spans="1:10">
      <c r="J69" s="98"/>
    </row>
    <row r="70" spans="1:10">
      <c r="J70" s="98"/>
    </row>
    <row r="71" spans="1:10">
      <c r="A71" s="6" t="s">
        <v>225</v>
      </c>
      <c r="B71" s="107" t="s">
        <v>226</v>
      </c>
      <c r="C71" s="52" t="s">
        <v>124</v>
      </c>
      <c r="D71" s="52" t="s">
        <v>227</v>
      </c>
      <c r="E71" s="52" t="s">
        <v>129</v>
      </c>
      <c r="F71" s="52">
        <v>269</v>
      </c>
      <c r="G71" s="53">
        <v>31</v>
      </c>
      <c r="H71" s="54">
        <f>F71*G71</f>
        <v>8339</v>
      </c>
      <c r="I71" s="55">
        <v>7943</v>
      </c>
      <c r="J71" s="56">
        <f>I71/H71</f>
        <v>0.95251229164168361</v>
      </c>
    </row>
    <row r="72" spans="1:10">
      <c r="A72" s="11"/>
      <c r="B72" s="108" t="s">
        <v>228</v>
      </c>
      <c r="C72" s="109" t="s">
        <v>124</v>
      </c>
      <c r="D72" s="110" t="s">
        <v>229</v>
      </c>
      <c r="E72" s="110" t="s">
        <v>230</v>
      </c>
      <c r="F72" s="52">
        <v>407</v>
      </c>
      <c r="G72" s="52">
        <v>31</v>
      </c>
      <c r="H72" s="54">
        <f t="shared" ref="H72:H73" si="12">F72*G72</f>
        <v>12617</v>
      </c>
      <c r="I72" s="68">
        <v>11425</v>
      </c>
      <c r="J72" s="56">
        <f t="shared" ref="J72:J77" si="13">I72/H72</f>
        <v>0.90552429262106682</v>
      </c>
    </row>
    <row r="73" spans="1:10">
      <c r="A73" s="11"/>
      <c r="B73" s="111"/>
      <c r="C73" s="52" t="s">
        <v>139</v>
      </c>
      <c r="D73" s="112" t="s">
        <v>231</v>
      </c>
      <c r="E73" s="112" t="s">
        <v>230</v>
      </c>
      <c r="F73" s="113">
        <v>495</v>
      </c>
      <c r="G73" s="112">
        <v>31</v>
      </c>
      <c r="H73" s="54">
        <f t="shared" si="12"/>
        <v>15345</v>
      </c>
      <c r="I73" s="114">
        <v>14444</v>
      </c>
      <c r="J73" s="56">
        <f t="shared" si="13"/>
        <v>0.94128380579993487</v>
      </c>
    </row>
    <row r="74" spans="1:10">
      <c r="A74" s="11"/>
      <c r="B74" s="115"/>
      <c r="C74" s="60"/>
      <c r="D74" s="61" t="s">
        <v>130</v>
      </c>
      <c r="E74" s="62"/>
      <c r="F74" s="62"/>
      <c r="G74" s="63"/>
      <c r="H74" s="64">
        <f>SUM(H72:H73)</f>
        <v>27962</v>
      </c>
      <c r="I74" s="65">
        <f>SUM(I72:I73)</f>
        <v>25869</v>
      </c>
      <c r="J74" s="56">
        <f>I74/H74</f>
        <v>0.92514841570703099</v>
      </c>
    </row>
    <row r="75" spans="1:10">
      <c r="A75" s="11"/>
      <c r="B75" s="96" t="s">
        <v>232</v>
      </c>
      <c r="C75" s="52" t="s">
        <v>124</v>
      </c>
      <c r="D75" s="52" t="s">
        <v>233</v>
      </c>
      <c r="E75" s="52" t="s">
        <v>160</v>
      </c>
      <c r="F75" s="52">
        <f>8+48+314</f>
        <v>370</v>
      </c>
      <c r="G75" s="53">
        <v>36</v>
      </c>
      <c r="H75" s="54">
        <f>F75*G75</f>
        <v>13320</v>
      </c>
      <c r="I75" s="55">
        <v>12278</v>
      </c>
      <c r="J75" s="56">
        <f t="shared" si="13"/>
        <v>0.92177177177177172</v>
      </c>
    </row>
    <row r="76" spans="1:10">
      <c r="A76" s="11"/>
      <c r="B76" s="96"/>
      <c r="C76" s="52" t="s">
        <v>234</v>
      </c>
      <c r="D76" s="52" t="s">
        <v>235</v>
      </c>
      <c r="E76" s="52" t="s">
        <v>129</v>
      </c>
      <c r="F76" s="52">
        <f>18+21+263</f>
        <v>302</v>
      </c>
      <c r="G76" s="53">
        <v>22</v>
      </c>
      <c r="H76" s="54">
        <f>F76*G76</f>
        <v>6644</v>
      </c>
      <c r="I76" s="55">
        <v>6318</v>
      </c>
      <c r="J76" s="56">
        <f t="shared" si="13"/>
        <v>0.95093317278747747</v>
      </c>
    </row>
    <row r="77" spans="1:10">
      <c r="A77" s="12"/>
      <c r="B77" s="96"/>
      <c r="C77" s="60"/>
      <c r="D77" s="61" t="s">
        <v>130</v>
      </c>
      <c r="E77" s="62"/>
      <c r="F77" s="62"/>
      <c r="G77" s="63"/>
      <c r="H77" s="104">
        <f>SUM(H75:H76)</f>
        <v>19964</v>
      </c>
      <c r="I77" s="105">
        <f>SUM(I75:I76)</f>
        <v>18596</v>
      </c>
      <c r="J77" s="56">
        <f t="shared" si="13"/>
        <v>0.93147665798437185</v>
      </c>
    </row>
    <row r="78" spans="1:10">
      <c r="A78" s="82" t="s">
        <v>236</v>
      </c>
      <c r="B78" s="82"/>
      <c r="C78" s="82"/>
      <c r="D78" s="82"/>
      <c r="E78" s="82"/>
      <c r="F78" s="82"/>
      <c r="G78" s="82"/>
      <c r="H78" s="83">
        <f>H71+H74+H77</f>
        <v>56265</v>
      </c>
      <c r="I78" s="84">
        <f>I71+I74+I77</f>
        <v>52408</v>
      </c>
      <c r="J78" s="85">
        <f>I78/H78</f>
        <v>0.93144939127343818</v>
      </c>
    </row>
  </sheetData>
  <mergeCells count="49">
    <mergeCell ref="A78:G78"/>
    <mergeCell ref="A68:G68"/>
    <mergeCell ref="A71:A77"/>
    <mergeCell ref="B72:B74"/>
    <mergeCell ref="D74:G74"/>
    <mergeCell ref="B75:B77"/>
    <mergeCell ref="D77:G77"/>
    <mergeCell ref="A51:G51"/>
    <mergeCell ref="A54:A67"/>
    <mergeCell ref="B54:B61"/>
    <mergeCell ref="I54:I56"/>
    <mergeCell ref="J54:J56"/>
    <mergeCell ref="D61:G61"/>
    <mergeCell ref="B62:B66"/>
    <mergeCell ref="I62:I63"/>
    <mergeCell ref="J62:J63"/>
    <mergeCell ref="D66:G66"/>
    <mergeCell ref="D39:G39"/>
    <mergeCell ref="A41:G41"/>
    <mergeCell ref="A44:A50"/>
    <mergeCell ref="B45:B47"/>
    <mergeCell ref="D47:G47"/>
    <mergeCell ref="B48:B50"/>
    <mergeCell ref="D50:G50"/>
    <mergeCell ref="I21:I23"/>
    <mergeCell ref="J21:J23"/>
    <mergeCell ref="D26:G26"/>
    <mergeCell ref="A27:G27"/>
    <mergeCell ref="A29:A40"/>
    <mergeCell ref="B29:B32"/>
    <mergeCell ref="I29:I30"/>
    <mergeCell ref="J29:J30"/>
    <mergeCell ref="D32:G32"/>
    <mergeCell ref="B37:B39"/>
    <mergeCell ref="I10:I11"/>
    <mergeCell ref="J10:J11"/>
    <mergeCell ref="D12:G12"/>
    <mergeCell ref="B13:B16"/>
    <mergeCell ref="D16:G16"/>
    <mergeCell ref="B17:B20"/>
    <mergeCell ref="D20:G20"/>
    <mergeCell ref="A2:B2"/>
    <mergeCell ref="A3:A26"/>
    <mergeCell ref="B3:B5"/>
    <mergeCell ref="D5:G5"/>
    <mergeCell ref="B6:B8"/>
    <mergeCell ref="D8:G8"/>
    <mergeCell ref="B9:B12"/>
    <mergeCell ref="B21:B26"/>
  </mergeCells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workbookViewId="0">
      <selection activeCell="F29" sqref="F29"/>
    </sheetView>
  </sheetViews>
  <sheetFormatPr defaultRowHeight="16.5"/>
  <sheetData>
    <row r="1" spans="1:9">
      <c r="A1" s="116" t="s">
        <v>237</v>
      </c>
      <c r="B1" s="116" t="s">
        <v>0</v>
      </c>
      <c r="C1" s="116" t="s">
        <v>238</v>
      </c>
      <c r="D1" s="116" t="s">
        <v>239</v>
      </c>
      <c r="E1" s="116" t="s">
        <v>3</v>
      </c>
      <c r="F1" s="116" t="s">
        <v>4</v>
      </c>
      <c r="G1" s="117" t="s">
        <v>5</v>
      </c>
      <c r="H1" s="117" t="s">
        <v>7</v>
      </c>
      <c r="I1" s="118" t="s">
        <v>8</v>
      </c>
    </row>
    <row r="2" spans="1:9">
      <c r="A2" s="7" t="s">
        <v>240</v>
      </c>
      <c r="B2" s="6" t="s">
        <v>241</v>
      </c>
      <c r="C2" s="7" t="s">
        <v>242</v>
      </c>
      <c r="D2" s="119" t="s">
        <v>243</v>
      </c>
      <c r="E2" s="25">
        <v>31</v>
      </c>
      <c r="F2" s="25">
        <f>10+24+364</f>
        <v>398</v>
      </c>
      <c r="G2" s="120">
        <f>E2*F2</f>
        <v>12338</v>
      </c>
      <c r="H2" s="121">
        <v>17890</v>
      </c>
      <c r="I2" s="122">
        <f>H2/(G2+G3)</f>
        <v>0.83880345086271568</v>
      </c>
    </row>
    <row r="3" spans="1:9">
      <c r="A3" s="7"/>
      <c r="B3" s="11"/>
      <c r="C3" s="7"/>
      <c r="D3" s="119" t="s">
        <v>244</v>
      </c>
      <c r="E3" s="25">
        <v>31</v>
      </c>
      <c r="F3" s="25">
        <v>290</v>
      </c>
      <c r="G3" s="120">
        <f t="shared" ref="G3:G42" si="0">E3*F3</f>
        <v>8990</v>
      </c>
      <c r="H3" s="121"/>
      <c r="I3" s="123"/>
    </row>
    <row r="4" spans="1:9">
      <c r="A4" s="7"/>
      <c r="B4" s="11"/>
      <c r="C4" s="25" t="s">
        <v>245</v>
      </c>
      <c r="D4" s="119" t="s">
        <v>246</v>
      </c>
      <c r="E4" s="25">
        <v>31</v>
      </c>
      <c r="F4" s="25">
        <v>189</v>
      </c>
      <c r="G4" s="120">
        <f t="shared" si="0"/>
        <v>5859</v>
      </c>
      <c r="H4" s="120">
        <v>4288</v>
      </c>
      <c r="I4" s="124">
        <f>H4/G4</f>
        <v>0.73186550605905443</v>
      </c>
    </row>
    <row r="5" spans="1:9">
      <c r="A5" s="7"/>
      <c r="B5" s="11"/>
      <c r="C5" s="7" t="s">
        <v>124</v>
      </c>
      <c r="D5" s="119" t="s">
        <v>247</v>
      </c>
      <c r="E5" s="25">
        <v>18</v>
      </c>
      <c r="F5" s="25">
        <v>276</v>
      </c>
      <c r="G5" s="120">
        <f t="shared" si="0"/>
        <v>4968</v>
      </c>
      <c r="H5" s="121">
        <v>21685</v>
      </c>
      <c r="I5" s="122">
        <f>H5/(G5+G6+G7)</f>
        <v>0.88629582703232923</v>
      </c>
    </row>
    <row r="6" spans="1:9">
      <c r="A6" s="7"/>
      <c r="B6" s="11"/>
      <c r="C6" s="7"/>
      <c r="D6" s="119" t="s">
        <v>248</v>
      </c>
      <c r="E6" s="25">
        <v>31</v>
      </c>
      <c r="F6" s="25">
        <f>8+56+227</f>
        <v>291</v>
      </c>
      <c r="G6" s="120">
        <f t="shared" si="0"/>
        <v>9021</v>
      </c>
      <c r="H6" s="121"/>
      <c r="I6" s="125"/>
    </row>
    <row r="7" spans="1:9">
      <c r="A7" s="7"/>
      <c r="B7" s="11"/>
      <c r="C7" s="7"/>
      <c r="D7" s="119" t="s">
        <v>249</v>
      </c>
      <c r="E7" s="25">
        <v>31</v>
      </c>
      <c r="F7" s="25">
        <f>6+35+297</f>
        <v>338</v>
      </c>
      <c r="G7" s="120">
        <f t="shared" si="0"/>
        <v>10478</v>
      </c>
      <c r="H7" s="121"/>
      <c r="I7" s="123"/>
    </row>
    <row r="8" spans="1:9">
      <c r="A8" s="7"/>
      <c r="B8" s="11"/>
      <c r="C8" s="6" t="s">
        <v>250</v>
      </c>
      <c r="D8" s="119" t="s">
        <v>251</v>
      </c>
      <c r="E8" s="25">
        <v>31</v>
      </c>
      <c r="F8" s="25">
        <v>180</v>
      </c>
      <c r="G8" s="120">
        <f t="shared" si="0"/>
        <v>5580</v>
      </c>
      <c r="H8" s="121">
        <v>9019</v>
      </c>
      <c r="I8" s="122">
        <f>H8/(G8+G9)</f>
        <v>0.80815412186379931</v>
      </c>
    </row>
    <row r="9" spans="1:9">
      <c r="A9" s="7"/>
      <c r="B9" s="11"/>
      <c r="C9" s="12"/>
      <c r="D9" s="119" t="s">
        <v>252</v>
      </c>
      <c r="E9" s="25">
        <v>31</v>
      </c>
      <c r="F9" s="25">
        <v>180</v>
      </c>
      <c r="G9" s="120">
        <f t="shared" si="0"/>
        <v>5580</v>
      </c>
      <c r="H9" s="121"/>
      <c r="I9" s="123"/>
    </row>
    <row r="10" spans="1:9">
      <c r="A10" s="7"/>
      <c r="B10" s="11"/>
      <c r="C10" s="119" t="s">
        <v>253</v>
      </c>
      <c r="D10" s="119" t="s">
        <v>254</v>
      </c>
      <c r="E10" s="119">
        <v>31</v>
      </c>
      <c r="F10" s="119">
        <v>330</v>
      </c>
      <c r="G10" s="126">
        <f>E10*F10</f>
        <v>10230</v>
      </c>
      <c r="H10" s="126">
        <v>9476</v>
      </c>
      <c r="I10" s="127">
        <f>H10/G10</f>
        <v>0.92629521016617788</v>
      </c>
    </row>
    <row r="11" spans="1:9">
      <c r="A11" s="7"/>
      <c r="B11" s="11"/>
      <c r="C11" s="128" t="s">
        <v>255</v>
      </c>
      <c r="D11" s="119" t="s">
        <v>256</v>
      </c>
      <c r="E11" s="25">
        <v>31</v>
      </c>
      <c r="F11" s="25">
        <v>199</v>
      </c>
      <c r="G11" s="120">
        <f t="shared" si="0"/>
        <v>6169</v>
      </c>
      <c r="H11" s="121">
        <v>12712</v>
      </c>
      <c r="I11" s="122">
        <f t="shared" ref="I11" si="1">H11/(G11+G12)</f>
        <v>0.72965216393066235</v>
      </c>
    </row>
    <row r="12" spans="1:9">
      <c r="A12" s="7"/>
      <c r="B12" s="11"/>
      <c r="C12" s="129"/>
      <c r="D12" s="119" t="s">
        <v>257</v>
      </c>
      <c r="E12" s="25">
        <v>31</v>
      </c>
      <c r="F12" s="25">
        <v>363</v>
      </c>
      <c r="G12" s="120">
        <f t="shared" si="0"/>
        <v>11253</v>
      </c>
      <c r="H12" s="121"/>
      <c r="I12" s="123"/>
    </row>
    <row r="13" spans="1:9">
      <c r="A13" s="7"/>
      <c r="B13" s="12"/>
      <c r="C13" s="130" t="s">
        <v>258</v>
      </c>
      <c r="D13" s="130"/>
      <c r="E13" s="130"/>
      <c r="F13" s="130"/>
      <c r="G13" s="131">
        <f>SUM(G2:G12)</f>
        <v>90466</v>
      </c>
      <c r="H13" s="132">
        <f>SUM(H2:H12)</f>
        <v>75070</v>
      </c>
      <c r="I13" s="133">
        <f>H13/G13</f>
        <v>0.82981451595074396</v>
      </c>
    </row>
    <row r="14" spans="1:9">
      <c r="A14" s="7"/>
      <c r="B14" s="6" t="s">
        <v>259</v>
      </c>
      <c r="C14" s="25" t="s">
        <v>245</v>
      </c>
      <c r="D14" s="119" t="s">
        <v>260</v>
      </c>
      <c r="E14" s="119">
        <v>31</v>
      </c>
      <c r="F14" s="119">
        <v>189</v>
      </c>
      <c r="G14" s="120">
        <f>E14*F14</f>
        <v>5859</v>
      </c>
      <c r="H14" s="120">
        <v>5044</v>
      </c>
      <c r="I14" s="134">
        <f>H14/G14</f>
        <v>0.86089776412357055</v>
      </c>
    </row>
    <row r="15" spans="1:9">
      <c r="A15" s="7"/>
      <c r="B15" s="11"/>
      <c r="C15" s="119" t="s">
        <v>261</v>
      </c>
      <c r="D15" s="25" t="s">
        <v>262</v>
      </c>
      <c r="E15" s="25">
        <v>31</v>
      </c>
      <c r="F15" s="25">
        <v>183</v>
      </c>
      <c r="G15" s="120">
        <f t="shared" ref="G15:G18" si="2">E15*F15</f>
        <v>5673</v>
      </c>
      <c r="H15" s="120">
        <v>4822</v>
      </c>
      <c r="I15" s="134">
        <f t="shared" ref="I15:I21" si="3">H15/G15</f>
        <v>0.84999118632117043</v>
      </c>
    </row>
    <row r="16" spans="1:9">
      <c r="A16" s="7"/>
      <c r="B16" s="11"/>
      <c r="C16" s="119" t="s">
        <v>242</v>
      </c>
      <c r="D16" s="25" t="s">
        <v>263</v>
      </c>
      <c r="E16" s="25">
        <v>31</v>
      </c>
      <c r="F16" s="25">
        <f>(174+250+188)/3</f>
        <v>204</v>
      </c>
      <c r="G16" s="120">
        <f t="shared" si="2"/>
        <v>6324</v>
      </c>
      <c r="H16" s="120">
        <v>5477</v>
      </c>
      <c r="I16" s="134">
        <f t="shared" si="3"/>
        <v>0.86606578115117017</v>
      </c>
    </row>
    <row r="17" spans="1:9">
      <c r="A17" s="7"/>
      <c r="B17" s="11"/>
      <c r="C17" s="119" t="s">
        <v>124</v>
      </c>
      <c r="D17" s="25" t="s">
        <v>264</v>
      </c>
      <c r="E17" s="25">
        <v>33</v>
      </c>
      <c r="F17" s="25">
        <f>(218+272)/2</f>
        <v>245</v>
      </c>
      <c r="G17" s="120">
        <f t="shared" si="2"/>
        <v>8085</v>
      </c>
      <c r="H17" s="120">
        <v>6311</v>
      </c>
      <c r="I17" s="134">
        <f t="shared" si="3"/>
        <v>0.78058132343846631</v>
      </c>
    </row>
    <row r="18" spans="1:9">
      <c r="A18" s="7"/>
      <c r="B18" s="11"/>
      <c r="C18" s="119" t="s">
        <v>213</v>
      </c>
      <c r="D18" s="25" t="s">
        <v>265</v>
      </c>
      <c r="E18" s="25">
        <v>18</v>
      </c>
      <c r="F18" s="25">
        <v>189</v>
      </c>
      <c r="G18" s="120">
        <f t="shared" si="2"/>
        <v>3402</v>
      </c>
      <c r="H18" s="120">
        <v>2850</v>
      </c>
      <c r="I18" s="134">
        <f t="shared" si="3"/>
        <v>0.83774250440917108</v>
      </c>
    </row>
    <row r="19" spans="1:9">
      <c r="A19" s="7"/>
      <c r="B19" s="11"/>
      <c r="C19" s="119" t="s">
        <v>255</v>
      </c>
      <c r="D19" s="25" t="s">
        <v>266</v>
      </c>
      <c r="E19" s="25">
        <v>50</v>
      </c>
      <c r="F19" s="25">
        <v>156</v>
      </c>
      <c r="G19" s="120">
        <f t="shared" si="0"/>
        <v>7800</v>
      </c>
      <c r="H19" s="120">
        <v>6097</v>
      </c>
      <c r="I19" s="134">
        <f t="shared" si="3"/>
        <v>0.78166666666666662</v>
      </c>
    </row>
    <row r="20" spans="1:9">
      <c r="A20" s="7"/>
      <c r="B20" s="11"/>
      <c r="C20" s="119" t="s">
        <v>267</v>
      </c>
      <c r="D20" s="25" t="s">
        <v>268</v>
      </c>
      <c r="E20" s="25">
        <v>31</v>
      </c>
      <c r="F20" s="25">
        <v>180</v>
      </c>
      <c r="G20" s="120">
        <f t="shared" si="0"/>
        <v>5580</v>
      </c>
      <c r="H20" s="120">
        <v>3902</v>
      </c>
      <c r="I20" s="134">
        <f t="shared" si="3"/>
        <v>0.69928315412186381</v>
      </c>
    </row>
    <row r="21" spans="1:9">
      <c r="A21" s="7"/>
      <c r="B21" s="11"/>
      <c r="C21" s="119" t="s">
        <v>250</v>
      </c>
      <c r="D21" s="25" t="s">
        <v>268</v>
      </c>
      <c r="E21" s="25">
        <v>13</v>
      </c>
      <c r="F21" s="25">
        <v>180</v>
      </c>
      <c r="G21" s="120">
        <f t="shared" si="0"/>
        <v>2340</v>
      </c>
      <c r="H21" s="120">
        <v>2023</v>
      </c>
      <c r="I21" s="134">
        <f t="shared" si="3"/>
        <v>0.86452991452991457</v>
      </c>
    </row>
    <row r="22" spans="1:9">
      <c r="A22" s="7"/>
      <c r="B22" s="12"/>
      <c r="C22" s="130" t="s">
        <v>258</v>
      </c>
      <c r="D22" s="130"/>
      <c r="E22" s="130"/>
      <c r="F22" s="130"/>
      <c r="G22" s="131">
        <f>SUM(G14:G21)</f>
        <v>45063</v>
      </c>
      <c r="H22" s="132">
        <f>SUM(H14:H21)</f>
        <v>36526</v>
      </c>
      <c r="I22" s="133">
        <f>H22/G22</f>
        <v>0.81055411313050618</v>
      </c>
    </row>
    <row r="23" spans="1:9">
      <c r="A23" s="7"/>
      <c r="B23" s="6" t="s">
        <v>269</v>
      </c>
      <c r="C23" s="119" t="s">
        <v>270</v>
      </c>
      <c r="D23" s="25" t="s">
        <v>271</v>
      </c>
      <c r="E23" s="25">
        <v>31</v>
      </c>
      <c r="F23" s="25">
        <v>195</v>
      </c>
      <c r="G23" s="120">
        <f t="shared" si="0"/>
        <v>6045</v>
      </c>
      <c r="H23" s="120">
        <v>5140</v>
      </c>
      <c r="I23" s="134">
        <f>H23/G23</f>
        <v>0.8502894954507858</v>
      </c>
    </row>
    <row r="24" spans="1:9">
      <c r="A24" s="7"/>
      <c r="B24" s="11"/>
      <c r="C24" s="135" t="s">
        <v>245</v>
      </c>
      <c r="D24" s="136" t="s">
        <v>272</v>
      </c>
      <c r="E24" s="136">
        <v>31</v>
      </c>
      <c r="F24" s="136">
        <v>189</v>
      </c>
      <c r="G24" s="120">
        <f t="shared" si="0"/>
        <v>5859</v>
      </c>
      <c r="H24" s="137">
        <v>10392</v>
      </c>
      <c r="I24" s="122">
        <f>H24/(G24+G25)</f>
        <v>0.88684075780849969</v>
      </c>
    </row>
    <row r="25" spans="1:9">
      <c r="A25" s="7"/>
      <c r="B25" s="11"/>
      <c r="C25" s="135"/>
      <c r="D25" s="136" t="s">
        <v>273</v>
      </c>
      <c r="E25" s="136">
        <v>31</v>
      </c>
      <c r="F25" s="136">
        <v>189</v>
      </c>
      <c r="G25" s="120">
        <f t="shared" si="0"/>
        <v>5859</v>
      </c>
      <c r="H25" s="137"/>
      <c r="I25" s="123"/>
    </row>
    <row r="26" spans="1:9">
      <c r="A26" s="7"/>
      <c r="B26" s="11"/>
      <c r="C26" s="25" t="s">
        <v>124</v>
      </c>
      <c r="D26" s="136" t="s">
        <v>274</v>
      </c>
      <c r="E26" s="136">
        <v>49</v>
      </c>
      <c r="F26" s="136">
        <v>274</v>
      </c>
      <c r="G26" s="120">
        <f t="shared" si="0"/>
        <v>13426</v>
      </c>
      <c r="H26" s="138">
        <v>11822</v>
      </c>
      <c r="I26" s="134">
        <f>H26/G26</f>
        <v>0.88053031431550721</v>
      </c>
    </row>
    <row r="27" spans="1:9">
      <c r="A27" s="7"/>
      <c r="B27" s="11"/>
      <c r="C27" s="7" t="s">
        <v>261</v>
      </c>
      <c r="D27" s="136" t="s">
        <v>275</v>
      </c>
      <c r="E27" s="136">
        <v>31</v>
      </c>
      <c r="F27" s="136">
        <v>189</v>
      </c>
      <c r="G27" s="120">
        <f t="shared" si="0"/>
        <v>5859</v>
      </c>
      <c r="H27" s="137">
        <v>14725</v>
      </c>
      <c r="I27" s="122">
        <f>H27/(G27+G28)</f>
        <v>0.85585585585585588</v>
      </c>
    </row>
    <row r="28" spans="1:9">
      <c r="A28" s="7"/>
      <c r="B28" s="11"/>
      <c r="C28" s="7"/>
      <c r="D28" s="136" t="s">
        <v>276</v>
      </c>
      <c r="E28" s="136">
        <v>62</v>
      </c>
      <c r="F28" s="136">
        <v>183</v>
      </c>
      <c r="G28" s="120">
        <f t="shared" si="0"/>
        <v>11346</v>
      </c>
      <c r="H28" s="137"/>
      <c r="I28" s="123"/>
    </row>
    <row r="29" spans="1:9">
      <c r="A29" s="7"/>
      <c r="B29" s="11"/>
      <c r="C29" s="25" t="s">
        <v>242</v>
      </c>
      <c r="D29" s="136" t="s">
        <v>277</v>
      </c>
      <c r="E29" s="136">
        <v>31</v>
      </c>
      <c r="F29" s="136">
        <f>(174+290)/2</f>
        <v>232</v>
      </c>
      <c r="G29" s="120">
        <f t="shared" si="0"/>
        <v>7192</v>
      </c>
      <c r="H29" s="138">
        <v>5201</v>
      </c>
      <c r="I29" s="134">
        <f t="shared" ref="I29:I48" si="4">H29/G29</f>
        <v>0.72316462736373743</v>
      </c>
    </row>
    <row r="30" spans="1:9">
      <c r="A30" s="7"/>
      <c r="B30" s="11"/>
      <c r="C30" s="119" t="s">
        <v>253</v>
      </c>
      <c r="D30" s="136" t="s">
        <v>278</v>
      </c>
      <c r="E30" s="136">
        <v>31</v>
      </c>
      <c r="F30" s="136">
        <v>179</v>
      </c>
      <c r="G30" s="120">
        <f t="shared" si="0"/>
        <v>5549</v>
      </c>
      <c r="H30" s="138">
        <v>4163</v>
      </c>
      <c r="I30" s="134">
        <f t="shared" si="4"/>
        <v>0.75022526581366011</v>
      </c>
    </row>
    <row r="31" spans="1:9">
      <c r="A31" s="7"/>
      <c r="B31" s="11"/>
      <c r="C31" s="119" t="s">
        <v>279</v>
      </c>
      <c r="D31" s="136" t="s">
        <v>280</v>
      </c>
      <c r="E31" s="136">
        <v>31</v>
      </c>
      <c r="F31" s="136">
        <v>180</v>
      </c>
      <c r="G31" s="120">
        <f t="shared" si="0"/>
        <v>5580</v>
      </c>
      <c r="H31" s="138">
        <v>5272</v>
      </c>
      <c r="I31" s="134">
        <f t="shared" si="4"/>
        <v>0.94480286738351249</v>
      </c>
    </row>
    <row r="32" spans="1:9">
      <c r="A32" s="7"/>
      <c r="B32" s="11"/>
      <c r="C32" s="25" t="s">
        <v>255</v>
      </c>
      <c r="D32" s="136" t="s">
        <v>281</v>
      </c>
      <c r="E32" s="136">
        <v>31</v>
      </c>
      <c r="F32" s="136">
        <v>199</v>
      </c>
      <c r="G32" s="120">
        <f t="shared" si="0"/>
        <v>6169</v>
      </c>
      <c r="H32" s="138">
        <v>4677</v>
      </c>
      <c r="I32" s="134">
        <f t="shared" si="4"/>
        <v>0.7581455665423894</v>
      </c>
    </row>
    <row r="33" spans="1:9">
      <c r="A33" s="7"/>
      <c r="B33" s="11"/>
      <c r="C33" s="25" t="s">
        <v>282</v>
      </c>
      <c r="D33" s="136" t="s">
        <v>283</v>
      </c>
      <c r="E33" s="136">
        <v>44</v>
      </c>
      <c r="F33" s="136">
        <v>180</v>
      </c>
      <c r="G33" s="120">
        <f t="shared" si="0"/>
        <v>7920</v>
      </c>
      <c r="H33" s="138">
        <v>7042</v>
      </c>
      <c r="I33" s="134">
        <f t="shared" si="4"/>
        <v>0.88914141414141412</v>
      </c>
    </row>
    <row r="34" spans="1:9">
      <c r="A34" s="7"/>
      <c r="B34" s="12"/>
      <c r="C34" s="130" t="s">
        <v>258</v>
      </c>
      <c r="D34" s="130"/>
      <c r="E34" s="130"/>
      <c r="F34" s="130"/>
      <c r="G34" s="132">
        <f>SUM(G23:G33)</f>
        <v>80804</v>
      </c>
      <c r="H34" s="132">
        <f>SUM(H23:H33)</f>
        <v>68434</v>
      </c>
      <c r="I34" s="133">
        <f t="shared" si="4"/>
        <v>0.84691351913271617</v>
      </c>
    </row>
    <row r="35" spans="1:9">
      <c r="A35" s="7"/>
      <c r="B35" s="6" t="s">
        <v>284</v>
      </c>
      <c r="C35" s="25" t="s">
        <v>285</v>
      </c>
      <c r="D35" s="25" t="s">
        <v>286</v>
      </c>
      <c r="E35" s="25">
        <v>31</v>
      </c>
      <c r="F35" s="119">
        <v>195</v>
      </c>
      <c r="G35" s="120">
        <f t="shared" si="0"/>
        <v>6045</v>
      </c>
      <c r="H35" s="120">
        <v>5116</v>
      </c>
      <c r="I35" s="134">
        <f t="shared" si="4"/>
        <v>0.84631927212572378</v>
      </c>
    </row>
    <row r="36" spans="1:9">
      <c r="A36" s="7"/>
      <c r="B36" s="11"/>
      <c r="C36" s="25" t="s">
        <v>208</v>
      </c>
      <c r="D36" s="25" t="s">
        <v>287</v>
      </c>
      <c r="E36" s="25">
        <v>31</v>
      </c>
      <c r="F36" s="119">
        <v>183</v>
      </c>
      <c r="G36" s="120">
        <f t="shared" si="0"/>
        <v>5673</v>
      </c>
      <c r="H36" s="120">
        <v>4562</v>
      </c>
      <c r="I36" s="134">
        <f t="shared" si="4"/>
        <v>0.80416005640754451</v>
      </c>
    </row>
    <row r="37" spans="1:9">
      <c r="A37" s="7"/>
      <c r="B37" s="11"/>
      <c r="C37" s="25" t="s">
        <v>213</v>
      </c>
      <c r="D37" s="25" t="s">
        <v>288</v>
      </c>
      <c r="E37" s="25">
        <v>31</v>
      </c>
      <c r="F37" s="119">
        <v>189</v>
      </c>
      <c r="G37" s="120">
        <f t="shared" si="0"/>
        <v>5859</v>
      </c>
      <c r="H37" s="120">
        <v>4647</v>
      </c>
      <c r="I37" s="134">
        <f t="shared" si="4"/>
        <v>0.79313876088069635</v>
      </c>
    </row>
    <row r="38" spans="1:9">
      <c r="A38" s="7"/>
      <c r="B38" s="11"/>
      <c r="C38" s="25" t="s">
        <v>289</v>
      </c>
      <c r="D38" s="136" t="s">
        <v>290</v>
      </c>
      <c r="E38" s="136">
        <v>62</v>
      </c>
      <c r="F38" s="136">
        <v>180</v>
      </c>
      <c r="G38" s="120">
        <f t="shared" si="0"/>
        <v>11160</v>
      </c>
      <c r="H38" s="138">
        <v>9681</v>
      </c>
      <c r="I38" s="134">
        <f t="shared" si="4"/>
        <v>0.86747311827956985</v>
      </c>
    </row>
    <row r="39" spans="1:9">
      <c r="A39" s="7"/>
      <c r="B39" s="11"/>
      <c r="C39" s="119" t="s">
        <v>279</v>
      </c>
      <c r="D39" s="25" t="s">
        <v>268</v>
      </c>
      <c r="E39" s="25">
        <v>31</v>
      </c>
      <c r="F39" s="119">
        <v>180</v>
      </c>
      <c r="G39" s="120">
        <f t="shared" si="0"/>
        <v>5580</v>
      </c>
      <c r="H39" s="120">
        <v>4980</v>
      </c>
      <c r="I39" s="134">
        <f t="shared" si="4"/>
        <v>0.89247311827956988</v>
      </c>
    </row>
    <row r="40" spans="1:9">
      <c r="A40" s="7"/>
      <c r="B40" s="11"/>
      <c r="C40" s="25" t="s">
        <v>253</v>
      </c>
      <c r="D40" s="25" t="s">
        <v>291</v>
      </c>
      <c r="E40" s="25">
        <v>31</v>
      </c>
      <c r="F40" s="119">
        <v>179</v>
      </c>
      <c r="G40" s="120">
        <f t="shared" si="0"/>
        <v>5549</v>
      </c>
      <c r="H40" s="120">
        <v>4189</v>
      </c>
      <c r="I40" s="134">
        <f t="shared" si="4"/>
        <v>0.75491079473779055</v>
      </c>
    </row>
    <row r="41" spans="1:9">
      <c r="A41" s="7"/>
      <c r="B41" s="12"/>
      <c r="C41" s="130" t="s">
        <v>258</v>
      </c>
      <c r="D41" s="130"/>
      <c r="E41" s="130"/>
      <c r="F41" s="130"/>
      <c r="G41" s="132">
        <f>SUM(G35:G40)</f>
        <v>39866</v>
      </c>
      <c r="H41" s="132">
        <f>SUM(H35:H40)</f>
        <v>33175</v>
      </c>
      <c r="I41" s="133">
        <f t="shared" si="4"/>
        <v>0.83216274519640798</v>
      </c>
    </row>
    <row r="42" spans="1:9" ht="49.5">
      <c r="A42" s="7"/>
      <c r="B42" s="139" t="s">
        <v>292</v>
      </c>
      <c r="C42" s="25" t="s">
        <v>293</v>
      </c>
      <c r="D42" s="25" t="s">
        <v>294</v>
      </c>
      <c r="E42" s="25">
        <v>31</v>
      </c>
      <c r="F42" s="25">
        <v>186</v>
      </c>
      <c r="G42" s="120">
        <f t="shared" si="0"/>
        <v>5766</v>
      </c>
      <c r="H42" s="120">
        <v>4511</v>
      </c>
      <c r="I42" s="134">
        <f t="shared" si="4"/>
        <v>0.78234477974332295</v>
      </c>
    </row>
    <row r="43" spans="1:9">
      <c r="A43" s="7"/>
      <c r="B43" s="140" t="s">
        <v>295</v>
      </c>
      <c r="C43" s="140"/>
      <c r="D43" s="140"/>
      <c r="E43" s="140"/>
      <c r="F43" s="140"/>
      <c r="G43" s="141">
        <f>SUM(G2:G42)</f>
        <v>518164</v>
      </c>
      <c r="H43" s="142">
        <f>SUM(H2:H42)</f>
        <v>430921</v>
      </c>
      <c r="I43" s="143">
        <f t="shared" si="4"/>
        <v>0.83163052624265676</v>
      </c>
    </row>
    <row r="44" spans="1:9">
      <c r="A44" s="7" t="s">
        <v>296</v>
      </c>
      <c r="B44" s="6" t="s">
        <v>297</v>
      </c>
      <c r="C44" s="25" t="s">
        <v>293</v>
      </c>
      <c r="D44" s="119" t="s">
        <v>298</v>
      </c>
      <c r="E44" s="25">
        <v>62</v>
      </c>
      <c r="F44" s="25">
        <v>189</v>
      </c>
      <c r="G44" s="126">
        <f>E44*F44</f>
        <v>11718</v>
      </c>
      <c r="H44" s="120">
        <v>9353</v>
      </c>
      <c r="I44" s="134">
        <f t="shared" si="4"/>
        <v>0.79817374978665301</v>
      </c>
    </row>
    <row r="45" spans="1:9">
      <c r="A45" s="7"/>
      <c r="B45" s="11"/>
      <c r="C45" s="25" t="s">
        <v>245</v>
      </c>
      <c r="D45" s="119" t="s">
        <v>299</v>
      </c>
      <c r="E45" s="25">
        <v>31</v>
      </c>
      <c r="F45" s="25">
        <v>189</v>
      </c>
      <c r="G45" s="126">
        <f t="shared" ref="G45:G49" si="5">E45*F45</f>
        <v>5859</v>
      </c>
      <c r="H45" s="120">
        <v>5329</v>
      </c>
      <c r="I45" s="134">
        <f t="shared" si="4"/>
        <v>0.90954087728281274</v>
      </c>
    </row>
    <row r="46" spans="1:9">
      <c r="A46" s="7"/>
      <c r="B46" s="11"/>
      <c r="C46" s="119" t="s">
        <v>300</v>
      </c>
      <c r="D46" s="119" t="s">
        <v>301</v>
      </c>
      <c r="E46" s="25">
        <v>57</v>
      </c>
      <c r="F46" s="25">
        <v>272</v>
      </c>
      <c r="G46" s="126">
        <f t="shared" si="5"/>
        <v>15504</v>
      </c>
      <c r="H46" s="120">
        <v>12872</v>
      </c>
      <c r="I46" s="134">
        <f t="shared" si="4"/>
        <v>0.83023735810113519</v>
      </c>
    </row>
    <row r="47" spans="1:9">
      <c r="A47" s="7"/>
      <c r="B47" s="11"/>
      <c r="C47" s="119" t="s">
        <v>139</v>
      </c>
      <c r="D47" s="119" t="s">
        <v>302</v>
      </c>
      <c r="E47" s="25">
        <v>31</v>
      </c>
      <c r="F47" s="25">
        <v>159</v>
      </c>
      <c r="G47" s="126">
        <f t="shared" si="5"/>
        <v>4929</v>
      </c>
      <c r="H47" s="120">
        <v>3839</v>
      </c>
      <c r="I47" s="134">
        <f t="shared" si="4"/>
        <v>0.77885980929194565</v>
      </c>
    </row>
    <row r="48" spans="1:9">
      <c r="A48" s="7"/>
      <c r="B48" s="11"/>
      <c r="C48" s="119" t="s">
        <v>205</v>
      </c>
      <c r="D48" s="119" t="s">
        <v>303</v>
      </c>
      <c r="E48" s="25">
        <v>31</v>
      </c>
      <c r="F48" s="25">
        <v>195</v>
      </c>
      <c r="G48" s="126">
        <f t="shared" si="5"/>
        <v>6045</v>
      </c>
      <c r="H48" s="120">
        <v>5623</v>
      </c>
      <c r="I48" s="134">
        <f t="shared" si="4"/>
        <v>0.93019023986765925</v>
      </c>
    </row>
    <row r="49" spans="1:9">
      <c r="A49" s="7"/>
      <c r="B49" s="11"/>
      <c r="C49" s="6" t="s">
        <v>304</v>
      </c>
      <c r="D49" s="119" t="s">
        <v>305</v>
      </c>
      <c r="E49" s="25">
        <v>31</v>
      </c>
      <c r="F49" s="25">
        <v>189</v>
      </c>
      <c r="G49" s="126">
        <f t="shared" si="5"/>
        <v>5859</v>
      </c>
      <c r="H49" s="144">
        <v>9834</v>
      </c>
      <c r="I49" s="122">
        <f>H49/(G49+G50)</f>
        <v>0.85969053238919491</v>
      </c>
    </row>
    <row r="50" spans="1:9">
      <c r="A50" s="7"/>
      <c r="B50" s="11"/>
      <c r="C50" s="12"/>
      <c r="D50" s="119" t="s">
        <v>306</v>
      </c>
      <c r="E50" s="25">
        <v>31</v>
      </c>
      <c r="F50" s="25">
        <v>180</v>
      </c>
      <c r="G50" s="126">
        <f>E50*F50</f>
        <v>5580</v>
      </c>
      <c r="H50" s="145"/>
      <c r="I50" s="123"/>
    </row>
    <row r="51" spans="1:9">
      <c r="A51" s="7"/>
      <c r="B51" s="11"/>
      <c r="C51" s="7" t="s">
        <v>307</v>
      </c>
      <c r="D51" s="119" t="s">
        <v>308</v>
      </c>
      <c r="E51" s="119">
        <v>31</v>
      </c>
      <c r="F51" s="119">
        <v>180</v>
      </c>
      <c r="G51" s="126">
        <f t="shared" ref="G51:G109" si="6">E51*F51</f>
        <v>5580</v>
      </c>
      <c r="H51" s="144">
        <v>8290</v>
      </c>
      <c r="I51" s="122">
        <f>H51/(G51+G52)</f>
        <v>0.65224232887490163</v>
      </c>
    </row>
    <row r="52" spans="1:9">
      <c r="A52" s="7"/>
      <c r="B52" s="11"/>
      <c r="C52" s="7"/>
      <c r="D52" s="119" t="s">
        <v>309</v>
      </c>
      <c r="E52" s="119">
        <v>31</v>
      </c>
      <c r="F52" s="119">
        <v>230</v>
      </c>
      <c r="G52" s="126">
        <f t="shared" si="6"/>
        <v>7130</v>
      </c>
      <c r="H52" s="145"/>
      <c r="I52" s="123"/>
    </row>
    <row r="53" spans="1:9">
      <c r="A53" s="7"/>
      <c r="B53" s="11"/>
      <c r="C53" s="119" t="s">
        <v>310</v>
      </c>
      <c r="D53" s="119" t="s">
        <v>311</v>
      </c>
      <c r="E53" s="119">
        <v>31</v>
      </c>
      <c r="F53" s="119">
        <v>196</v>
      </c>
      <c r="G53" s="126">
        <f t="shared" si="6"/>
        <v>6076</v>
      </c>
      <c r="H53" s="120">
        <v>3164</v>
      </c>
      <c r="I53" s="134">
        <f>H53/G53</f>
        <v>0.52073732718894006</v>
      </c>
    </row>
    <row r="54" spans="1:9">
      <c r="A54" s="7"/>
      <c r="B54" s="11"/>
      <c r="C54" s="119" t="s">
        <v>312</v>
      </c>
      <c r="D54" s="119" t="s">
        <v>313</v>
      </c>
      <c r="E54" s="119">
        <v>31</v>
      </c>
      <c r="F54" s="119">
        <v>184</v>
      </c>
      <c r="G54" s="126">
        <f t="shared" si="6"/>
        <v>5704</v>
      </c>
      <c r="H54" s="120">
        <v>3743</v>
      </c>
      <c r="I54" s="134">
        <f>H54/G54</f>
        <v>0.6562061711079944</v>
      </c>
    </row>
    <row r="55" spans="1:9">
      <c r="A55" s="7"/>
      <c r="B55" s="12"/>
      <c r="C55" s="130" t="s">
        <v>258</v>
      </c>
      <c r="D55" s="130"/>
      <c r="E55" s="130"/>
      <c r="F55" s="130"/>
      <c r="G55" s="132">
        <f>SUM(G44:G54)</f>
        <v>79984</v>
      </c>
      <c r="H55" s="132">
        <f>SUM(H44:H54)</f>
        <v>62047</v>
      </c>
      <c r="I55" s="133">
        <f>H55/G55</f>
        <v>0.77574264852970598</v>
      </c>
    </row>
    <row r="56" spans="1:9">
      <c r="A56" s="7"/>
      <c r="B56" s="146" t="s">
        <v>314</v>
      </c>
      <c r="C56" s="128" t="s">
        <v>315</v>
      </c>
      <c r="D56" s="119" t="s">
        <v>316</v>
      </c>
      <c r="E56" s="119">
        <v>31</v>
      </c>
      <c r="F56" s="119">
        <f>(174+290)/2</f>
        <v>232</v>
      </c>
      <c r="G56" s="126">
        <f t="shared" si="6"/>
        <v>7192</v>
      </c>
      <c r="H56" s="147">
        <v>22883</v>
      </c>
      <c r="I56" s="148">
        <f>H56/(G56+G57+G58)</f>
        <v>0.90906562847608452</v>
      </c>
    </row>
    <row r="57" spans="1:9">
      <c r="A57" s="7"/>
      <c r="B57" s="149"/>
      <c r="C57" s="150"/>
      <c r="D57" s="119" t="s">
        <v>317</v>
      </c>
      <c r="E57" s="119">
        <v>31</v>
      </c>
      <c r="F57" s="119">
        <v>290</v>
      </c>
      <c r="G57" s="126">
        <f t="shared" si="6"/>
        <v>8990</v>
      </c>
      <c r="H57" s="151"/>
      <c r="I57" s="152"/>
    </row>
    <row r="58" spans="1:9">
      <c r="A58" s="7"/>
      <c r="B58" s="149"/>
      <c r="C58" s="129"/>
      <c r="D58" s="119" t="s">
        <v>318</v>
      </c>
      <c r="E58" s="119">
        <v>31</v>
      </c>
      <c r="F58" s="119">
        <v>290</v>
      </c>
      <c r="G58" s="126">
        <f t="shared" si="6"/>
        <v>8990</v>
      </c>
      <c r="H58" s="153"/>
      <c r="I58" s="154"/>
    </row>
    <row r="59" spans="1:9">
      <c r="A59" s="7"/>
      <c r="B59" s="149"/>
      <c r="C59" s="119" t="s">
        <v>205</v>
      </c>
      <c r="D59" s="119" t="s">
        <v>319</v>
      </c>
      <c r="E59" s="119">
        <v>31</v>
      </c>
      <c r="F59" s="119">
        <v>195</v>
      </c>
      <c r="G59" s="126">
        <f t="shared" si="6"/>
        <v>6045</v>
      </c>
      <c r="H59" s="126">
        <v>5823</v>
      </c>
      <c r="I59" s="134">
        <f>H59/G59</f>
        <v>0.96327543424317619</v>
      </c>
    </row>
    <row r="60" spans="1:9">
      <c r="A60" s="7"/>
      <c r="B60" s="149"/>
      <c r="C60" s="119" t="s">
        <v>245</v>
      </c>
      <c r="D60" s="119" t="s">
        <v>320</v>
      </c>
      <c r="E60" s="119">
        <v>31</v>
      </c>
      <c r="F60" s="119">
        <v>189</v>
      </c>
      <c r="G60" s="126">
        <f t="shared" si="6"/>
        <v>5859</v>
      </c>
      <c r="H60" s="126">
        <v>5478</v>
      </c>
      <c r="I60" s="134">
        <f>H60/G60</f>
        <v>0.93497183819764462</v>
      </c>
    </row>
    <row r="61" spans="1:9">
      <c r="A61" s="7"/>
      <c r="B61" s="149"/>
      <c r="C61" s="119" t="s">
        <v>261</v>
      </c>
      <c r="D61" s="119" t="s">
        <v>321</v>
      </c>
      <c r="E61" s="119">
        <v>31</v>
      </c>
      <c r="F61" s="119">
        <v>183</v>
      </c>
      <c r="G61" s="126">
        <f t="shared" si="6"/>
        <v>5673</v>
      </c>
      <c r="H61" s="126">
        <v>5484</v>
      </c>
      <c r="I61" s="134">
        <f>H61/G61</f>
        <v>0.96668429402432576</v>
      </c>
    </row>
    <row r="62" spans="1:9">
      <c r="A62" s="7"/>
      <c r="B62" s="149"/>
      <c r="C62" s="42" t="s">
        <v>322</v>
      </c>
      <c r="D62" s="119" t="s">
        <v>323</v>
      </c>
      <c r="E62" s="119">
        <v>122</v>
      </c>
      <c r="F62" s="119">
        <f>8+28+225</f>
        <v>261</v>
      </c>
      <c r="G62" s="126">
        <f t="shared" si="6"/>
        <v>31842</v>
      </c>
      <c r="H62" s="126">
        <v>24371</v>
      </c>
      <c r="I62" s="134">
        <f>H62/G62</f>
        <v>0.76537277809182835</v>
      </c>
    </row>
    <row r="63" spans="1:9">
      <c r="A63" s="7"/>
      <c r="B63" s="149"/>
      <c r="C63" s="119" t="s">
        <v>324</v>
      </c>
      <c r="D63" s="119" t="s">
        <v>325</v>
      </c>
      <c r="E63" s="119">
        <v>31</v>
      </c>
      <c r="F63" s="119">
        <v>189</v>
      </c>
      <c r="G63" s="126">
        <f t="shared" si="6"/>
        <v>5859</v>
      </c>
      <c r="H63" s="126">
        <v>5504</v>
      </c>
      <c r="I63" s="134">
        <f>H63/G63</f>
        <v>0.93940945553848776</v>
      </c>
    </row>
    <row r="64" spans="1:9">
      <c r="A64" s="7"/>
      <c r="B64" s="149"/>
      <c r="C64" s="135" t="s">
        <v>326</v>
      </c>
      <c r="D64" s="119" t="s">
        <v>327</v>
      </c>
      <c r="E64" s="119">
        <v>31</v>
      </c>
      <c r="F64" s="119">
        <v>230</v>
      </c>
      <c r="G64" s="126">
        <f t="shared" si="6"/>
        <v>7130</v>
      </c>
      <c r="H64" s="153">
        <v>12232</v>
      </c>
      <c r="I64" s="122">
        <f>H64/(G64+G65)</f>
        <v>0.85778401122019632</v>
      </c>
    </row>
    <row r="65" spans="1:9">
      <c r="A65" s="7"/>
      <c r="B65" s="149"/>
      <c r="C65" s="135"/>
      <c r="D65" s="119" t="s">
        <v>328</v>
      </c>
      <c r="E65" s="119">
        <v>31</v>
      </c>
      <c r="F65" s="119">
        <v>230</v>
      </c>
      <c r="G65" s="126">
        <f t="shared" si="6"/>
        <v>7130</v>
      </c>
      <c r="H65" s="153"/>
      <c r="I65" s="123"/>
    </row>
    <row r="66" spans="1:9">
      <c r="A66" s="7"/>
      <c r="B66" s="149"/>
      <c r="C66" s="135" t="s">
        <v>329</v>
      </c>
      <c r="D66" s="119" t="s">
        <v>330</v>
      </c>
      <c r="E66" s="119">
        <v>31</v>
      </c>
      <c r="F66" s="119">
        <f>28+35+211</f>
        <v>274</v>
      </c>
      <c r="G66" s="126">
        <f t="shared" si="6"/>
        <v>8494</v>
      </c>
      <c r="H66" s="153">
        <v>14782</v>
      </c>
      <c r="I66" s="122">
        <f>H66/(G66+G67)</f>
        <v>0.82355562984010255</v>
      </c>
    </row>
    <row r="67" spans="1:9">
      <c r="A67" s="7"/>
      <c r="B67" s="149"/>
      <c r="C67" s="135"/>
      <c r="D67" s="119" t="s">
        <v>331</v>
      </c>
      <c r="E67" s="119">
        <v>31</v>
      </c>
      <c r="F67" s="119">
        <f>29+45+231</f>
        <v>305</v>
      </c>
      <c r="G67" s="126">
        <f t="shared" si="6"/>
        <v>9455</v>
      </c>
      <c r="H67" s="153"/>
      <c r="I67" s="123"/>
    </row>
    <row r="68" spans="1:9">
      <c r="A68" s="7"/>
      <c r="B68" s="155"/>
      <c r="C68" s="130" t="s">
        <v>258</v>
      </c>
      <c r="D68" s="130"/>
      <c r="E68" s="130"/>
      <c r="F68" s="130"/>
      <c r="G68" s="132">
        <f>SUM(G56:G67)</f>
        <v>112659</v>
      </c>
      <c r="H68" s="132">
        <f>SUM(H56:H67)</f>
        <v>96557</v>
      </c>
      <c r="I68" s="133">
        <f>H68/G68</f>
        <v>0.85707311444269874</v>
      </c>
    </row>
    <row r="69" spans="1:9">
      <c r="A69" s="7"/>
      <c r="B69" s="6" t="s">
        <v>332</v>
      </c>
      <c r="C69" s="119" t="s">
        <v>315</v>
      </c>
      <c r="D69" s="119" t="s">
        <v>333</v>
      </c>
      <c r="E69" s="119">
        <v>18</v>
      </c>
      <c r="F69" s="119">
        <v>188</v>
      </c>
      <c r="G69" s="126">
        <f t="shared" si="6"/>
        <v>3384</v>
      </c>
      <c r="H69" s="126">
        <v>2885</v>
      </c>
      <c r="I69" s="134">
        <f>H69/G69</f>
        <v>0.85254137115839246</v>
      </c>
    </row>
    <row r="70" spans="1:9">
      <c r="A70" s="7"/>
      <c r="B70" s="11"/>
      <c r="C70" s="119" t="s">
        <v>334</v>
      </c>
      <c r="D70" s="119" t="s">
        <v>335</v>
      </c>
      <c r="E70" s="119">
        <v>28</v>
      </c>
      <c r="F70" s="119">
        <v>189</v>
      </c>
      <c r="G70" s="126">
        <f t="shared" si="6"/>
        <v>5292</v>
      </c>
      <c r="H70" s="126">
        <v>2029</v>
      </c>
      <c r="I70" s="134">
        <f>H70/G70</f>
        <v>0.38340891912320485</v>
      </c>
    </row>
    <row r="71" spans="1:9">
      <c r="A71" s="7"/>
      <c r="B71" s="11"/>
      <c r="C71" s="119" t="s">
        <v>211</v>
      </c>
      <c r="D71" s="119" t="s">
        <v>336</v>
      </c>
      <c r="E71" s="119">
        <v>31</v>
      </c>
      <c r="F71" s="119">
        <v>189</v>
      </c>
      <c r="G71" s="126">
        <f t="shared" si="6"/>
        <v>5859</v>
      </c>
      <c r="H71" s="126">
        <v>5610</v>
      </c>
      <c r="I71" s="134">
        <f>H71/G71</f>
        <v>0.95750128008192525</v>
      </c>
    </row>
    <row r="72" spans="1:9">
      <c r="A72" s="7"/>
      <c r="B72" s="11"/>
      <c r="C72" s="128" t="s">
        <v>326</v>
      </c>
      <c r="D72" s="25" t="s">
        <v>337</v>
      </c>
      <c r="E72" s="119">
        <v>31</v>
      </c>
      <c r="F72" s="25">
        <v>180</v>
      </c>
      <c r="G72" s="126">
        <f t="shared" si="6"/>
        <v>5580</v>
      </c>
      <c r="H72" s="144">
        <v>7019</v>
      </c>
      <c r="I72" s="122">
        <f>H72/(G72+G73)</f>
        <v>0.64572217111315544</v>
      </c>
    </row>
    <row r="73" spans="1:9">
      <c r="A73" s="7"/>
      <c r="B73" s="12"/>
      <c r="C73" s="129"/>
      <c r="D73" s="25" t="s">
        <v>338</v>
      </c>
      <c r="E73" s="119">
        <v>23</v>
      </c>
      <c r="F73" s="25">
        <v>230</v>
      </c>
      <c r="G73" s="126">
        <f t="shared" si="6"/>
        <v>5290</v>
      </c>
      <c r="H73" s="145"/>
      <c r="I73" s="123"/>
    </row>
    <row r="74" spans="1:9">
      <c r="A74" s="7"/>
      <c r="B74" s="33"/>
      <c r="C74" s="130" t="s">
        <v>258</v>
      </c>
      <c r="D74" s="130"/>
      <c r="E74" s="130"/>
      <c r="F74" s="130"/>
      <c r="G74" s="132">
        <f>SUM(G69:G73)</f>
        <v>25405</v>
      </c>
      <c r="H74" s="132">
        <f>SUM(H69:H73)</f>
        <v>17543</v>
      </c>
      <c r="I74" s="133">
        <f>H74/G74</f>
        <v>0.69053335957488682</v>
      </c>
    </row>
    <row r="75" spans="1:9">
      <c r="A75" s="7"/>
      <c r="B75" s="7" t="s">
        <v>339</v>
      </c>
      <c r="C75" s="6" t="s">
        <v>242</v>
      </c>
      <c r="D75" s="119" t="s">
        <v>340</v>
      </c>
      <c r="E75" s="25">
        <v>32</v>
      </c>
      <c r="F75" s="25">
        <f>(398+290)/2</f>
        <v>344</v>
      </c>
      <c r="G75" s="126">
        <f t="shared" si="6"/>
        <v>11008</v>
      </c>
      <c r="H75" s="121">
        <v>14490</v>
      </c>
      <c r="I75" s="122">
        <f>H75/(G75+G76)</f>
        <v>0.87415540540540537</v>
      </c>
    </row>
    <row r="76" spans="1:9">
      <c r="A76" s="7"/>
      <c r="B76" s="7"/>
      <c r="C76" s="11"/>
      <c r="D76" s="119" t="s">
        <v>341</v>
      </c>
      <c r="E76" s="25">
        <v>32</v>
      </c>
      <c r="F76" s="25">
        <v>174</v>
      </c>
      <c r="G76" s="126">
        <f t="shared" si="6"/>
        <v>5568</v>
      </c>
      <c r="H76" s="121"/>
      <c r="I76" s="123"/>
    </row>
    <row r="77" spans="1:9">
      <c r="A77" s="7"/>
      <c r="B77" s="7"/>
      <c r="C77" s="7" t="s">
        <v>342</v>
      </c>
      <c r="D77" s="119" t="s">
        <v>343</v>
      </c>
      <c r="E77" s="119">
        <v>31</v>
      </c>
      <c r="F77" s="119">
        <v>189</v>
      </c>
      <c r="G77" s="126">
        <f t="shared" si="6"/>
        <v>5859</v>
      </c>
      <c r="H77" s="153">
        <v>15428</v>
      </c>
      <c r="I77" s="148">
        <f>H77/(G77+G78+G79)</f>
        <v>0.87773795300677027</v>
      </c>
    </row>
    <row r="78" spans="1:9">
      <c r="A78" s="7"/>
      <c r="B78" s="7"/>
      <c r="C78" s="7"/>
      <c r="D78" s="119" t="s">
        <v>344</v>
      </c>
      <c r="E78" s="119">
        <v>31</v>
      </c>
      <c r="F78" s="119">
        <v>189</v>
      </c>
      <c r="G78" s="126">
        <f t="shared" si="6"/>
        <v>5859</v>
      </c>
      <c r="H78" s="153"/>
      <c r="I78" s="152"/>
    </row>
    <row r="79" spans="1:9">
      <c r="A79" s="7"/>
      <c r="B79" s="7"/>
      <c r="C79" s="7"/>
      <c r="D79" s="119" t="s">
        <v>345</v>
      </c>
      <c r="E79" s="119">
        <v>31</v>
      </c>
      <c r="F79" s="119">
        <v>189</v>
      </c>
      <c r="G79" s="126">
        <f t="shared" si="6"/>
        <v>5859</v>
      </c>
      <c r="H79" s="153"/>
      <c r="I79" s="154"/>
    </row>
    <row r="80" spans="1:9">
      <c r="A80" s="7"/>
      <c r="B80" s="7"/>
      <c r="C80" s="7" t="s">
        <v>245</v>
      </c>
      <c r="D80" s="119" t="s">
        <v>346</v>
      </c>
      <c r="E80" s="119">
        <v>31</v>
      </c>
      <c r="F80" s="119">
        <v>189</v>
      </c>
      <c r="G80" s="126">
        <f t="shared" si="6"/>
        <v>5859</v>
      </c>
      <c r="H80" s="121">
        <v>10579</v>
      </c>
      <c r="I80" s="122">
        <f>H80/(G80+G81)</f>
        <v>0.90279911247653188</v>
      </c>
    </row>
    <row r="81" spans="1:9">
      <c r="A81" s="7"/>
      <c r="B81" s="7"/>
      <c r="C81" s="7"/>
      <c r="D81" s="119" t="s">
        <v>347</v>
      </c>
      <c r="E81" s="25">
        <v>31</v>
      </c>
      <c r="F81" s="119">
        <v>189</v>
      </c>
      <c r="G81" s="126">
        <f t="shared" si="6"/>
        <v>5859</v>
      </c>
      <c r="H81" s="121"/>
      <c r="I81" s="123"/>
    </row>
    <row r="82" spans="1:9">
      <c r="A82" s="7"/>
      <c r="B82" s="7"/>
      <c r="C82" s="7" t="s">
        <v>261</v>
      </c>
      <c r="D82" s="25" t="s">
        <v>348</v>
      </c>
      <c r="E82" s="25">
        <v>32</v>
      </c>
      <c r="F82" s="25">
        <v>183</v>
      </c>
      <c r="G82" s="126">
        <f t="shared" si="6"/>
        <v>5856</v>
      </c>
      <c r="H82" s="121">
        <v>26229</v>
      </c>
      <c r="I82" s="148">
        <f>H82/(G82+G83+G84)</f>
        <v>0.86787770498312489</v>
      </c>
    </row>
    <row r="83" spans="1:9">
      <c r="A83" s="7"/>
      <c r="B83" s="7"/>
      <c r="C83" s="7"/>
      <c r="D83" s="25" t="s">
        <v>349</v>
      </c>
      <c r="E83" s="25">
        <v>31</v>
      </c>
      <c r="F83" s="25">
        <v>393</v>
      </c>
      <c r="G83" s="126">
        <f t="shared" si="6"/>
        <v>12183</v>
      </c>
      <c r="H83" s="121"/>
      <c r="I83" s="152"/>
    </row>
    <row r="84" spans="1:9">
      <c r="A84" s="7"/>
      <c r="B84" s="7"/>
      <c r="C84" s="7"/>
      <c r="D84" s="25" t="s">
        <v>350</v>
      </c>
      <c r="E84" s="25">
        <v>31</v>
      </c>
      <c r="F84" s="25">
        <v>393</v>
      </c>
      <c r="G84" s="126">
        <f t="shared" si="6"/>
        <v>12183</v>
      </c>
      <c r="H84" s="121"/>
      <c r="I84" s="154"/>
    </row>
    <row r="85" spans="1:9">
      <c r="A85" s="7"/>
      <c r="B85" s="7"/>
      <c r="C85" s="7" t="s">
        <v>300</v>
      </c>
      <c r="D85" s="25" t="s">
        <v>351</v>
      </c>
      <c r="E85" s="25">
        <v>32</v>
      </c>
      <c r="F85" s="25">
        <f>6+35+297</f>
        <v>338</v>
      </c>
      <c r="G85" s="126">
        <f t="shared" si="6"/>
        <v>10816</v>
      </c>
      <c r="H85" s="121">
        <v>17241</v>
      </c>
      <c r="I85" s="122">
        <f>H85/(G85+G86)</f>
        <v>0.88324795081967211</v>
      </c>
    </row>
    <row r="86" spans="1:9">
      <c r="A86" s="7"/>
      <c r="B86" s="7"/>
      <c r="C86" s="7"/>
      <c r="D86" s="25" t="s">
        <v>352</v>
      </c>
      <c r="E86" s="25">
        <v>32</v>
      </c>
      <c r="F86" s="25">
        <v>272</v>
      </c>
      <c r="G86" s="126">
        <f t="shared" si="6"/>
        <v>8704</v>
      </c>
      <c r="H86" s="121"/>
      <c r="I86" s="123"/>
    </row>
    <row r="87" spans="1:9">
      <c r="A87" s="7"/>
      <c r="B87" s="7"/>
      <c r="C87" s="25" t="s">
        <v>324</v>
      </c>
      <c r="D87" s="25" t="s">
        <v>353</v>
      </c>
      <c r="E87" s="25">
        <v>88</v>
      </c>
      <c r="F87" s="25">
        <v>189</v>
      </c>
      <c r="G87" s="126">
        <f t="shared" si="6"/>
        <v>16632</v>
      </c>
      <c r="H87" s="120">
        <v>14853</v>
      </c>
      <c r="I87" s="134">
        <f>H87/G87</f>
        <v>0.89303751803751807</v>
      </c>
    </row>
    <row r="88" spans="1:9">
      <c r="A88" s="7"/>
      <c r="B88" s="7"/>
      <c r="C88" s="25" t="s">
        <v>205</v>
      </c>
      <c r="D88" s="25" t="s">
        <v>354</v>
      </c>
      <c r="E88" s="25">
        <v>31</v>
      </c>
      <c r="F88" s="25">
        <v>195</v>
      </c>
      <c r="G88" s="126">
        <f t="shared" si="6"/>
        <v>6045</v>
      </c>
      <c r="H88" s="120">
        <v>5706</v>
      </c>
      <c r="I88" s="134">
        <f>H88/G88</f>
        <v>0.94392059553349872</v>
      </c>
    </row>
    <row r="89" spans="1:9">
      <c r="A89" s="7"/>
      <c r="B89" s="7"/>
      <c r="C89" s="156" t="s">
        <v>312</v>
      </c>
      <c r="D89" s="25" t="s">
        <v>355</v>
      </c>
      <c r="E89" s="25">
        <v>31</v>
      </c>
      <c r="F89" s="25">
        <v>184</v>
      </c>
      <c r="G89" s="126">
        <f t="shared" si="6"/>
        <v>5704</v>
      </c>
      <c r="H89" s="120">
        <v>4290</v>
      </c>
      <c r="I89" s="134">
        <f>H89/G89</f>
        <v>0.75210378681626933</v>
      </c>
    </row>
    <row r="90" spans="1:9">
      <c r="A90" s="7"/>
      <c r="B90" s="7"/>
      <c r="C90" s="7" t="s">
        <v>326</v>
      </c>
      <c r="D90" s="25" t="s">
        <v>356</v>
      </c>
      <c r="E90" s="25">
        <v>31</v>
      </c>
      <c r="F90" s="25">
        <v>230</v>
      </c>
      <c r="G90" s="126">
        <f t="shared" si="6"/>
        <v>7130</v>
      </c>
      <c r="H90" s="121">
        <v>17672</v>
      </c>
      <c r="I90" s="148">
        <f>H90/(G90+G91+G92)</f>
        <v>0.88271728271728267</v>
      </c>
    </row>
    <row r="91" spans="1:9">
      <c r="A91" s="7"/>
      <c r="B91" s="7"/>
      <c r="C91" s="7"/>
      <c r="D91" s="25" t="s">
        <v>357</v>
      </c>
      <c r="E91" s="25">
        <v>31</v>
      </c>
      <c r="F91" s="25">
        <v>230</v>
      </c>
      <c r="G91" s="126">
        <f t="shared" si="6"/>
        <v>7130</v>
      </c>
      <c r="H91" s="121"/>
      <c r="I91" s="152"/>
    </row>
    <row r="92" spans="1:9">
      <c r="A92" s="7"/>
      <c r="B92" s="7"/>
      <c r="C92" s="7"/>
      <c r="D92" s="25" t="s">
        <v>358</v>
      </c>
      <c r="E92" s="25">
        <v>32</v>
      </c>
      <c r="F92" s="25">
        <v>180</v>
      </c>
      <c r="G92" s="126">
        <f t="shared" si="6"/>
        <v>5760</v>
      </c>
      <c r="H92" s="121"/>
      <c r="I92" s="154"/>
    </row>
    <row r="93" spans="1:9">
      <c r="A93" s="7"/>
      <c r="B93" s="7"/>
      <c r="C93" s="119" t="s">
        <v>310</v>
      </c>
      <c r="D93" s="25" t="s">
        <v>359</v>
      </c>
      <c r="E93" s="25">
        <v>31</v>
      </c>
      <c r="F93" s="25">
        <v>198</v>
      </c>
      <c r="G93" s="126">
        <f t="shared" si="6"/>
        <v>6138</v>
      </c>
      <c r="H93" s="120">
        <v>2726</v>
      </c>
      <c r="I93" s="134">
        <f>H93/G93</f>
        <v>0.444118605408928</v>
      </c>
    </row>
    <row r="94" spans="1:9">
      <c r="A94" s="7"/>
      <c r="B94" s="25"/>
      <c r="C94" s="130" t="s">
        <v>258</v>
      </c>
      <c r="D94" s="130"/>
      <c r="E94" s="130"/>
      <c r="F94" s="130"/>
      <c r="G94" s="132">
        <f>SUM(G75:G93)</f>
        <v>150152</v>
      </c>
      <c r="H94" s="132">
        <f>SUM(H75:H93)</f>
        <v>129214</v>
      </c>
      <c r="I94" s="133">
        <f>H94/G94</f>
        <v>0.86055463796686027</v>
      </c>
    </row>
    <row r="95" spans="1:9">
      <c r="A95" s="7"/>
      <c r="B95" s="7" t="s">
        <v>360</v>
      </c>
      <c r="C95" s="25" t="s">
        <v>315</v>
      </c>
      <c r="D95" s="119" t="s">
        <v>361</v>
      </c>
      <c r="E95" s="119">
        <v>62</v>
      </c>
      <c r="F95" s="119">
        <v>290</v>
      </c>
      <c r="G95" s="126">
        <f t="shared" si="6"/>
        <v>17980</v>
      </c>
      <c r="H95" s="120">
        <v>17445</v>
      </c>
      <c r="I95" s="134">
        <f>H95/G95</f>
        <v>0.97024471635150167</v>
      </c>
    </row>
    <row r="96" spans="1:9">
      <c r="A96" s="7"/>
      <c r="B96" s="7"/>
      <c r="C96" s="25" t="s">
        <v>245</v>
      </c>
      <c r="D96" s="119" t="s">
        <v>362</v>
      </c>
      <c r="E96" s="25">
        <v>31</v>
      </c>
      <c r="F96" s="119">
        <v>189</v>
      </c>
      <c r="G96" s="126">
        <f t="shared" si="6"/>
        <v>5859</v>
      </c>
      <c r="H96" s="120">
        <v>5321</v>
      </c>
      <c r="I96" s="134">
        <f>H96/G96</f>
        <v>0.90817545656255338</v>
      </c>
    </row>
    <row r="97" spans="1:9">
      <c r="A97" s="7"/>
      <c r="B97" s="7"/>
      <c r="C97" s="135" t="s">
        <v>300</v>
      </c>
      <c r="D97" s="119" t="s">
        <v>363</v>
      </c>
      <c r="E97" s="25">
        <v>31</v>
      </c>
      <c r="F97" s="25">
        <f>6+28+225</f>
        <v>259</v>
      </c>
      <c r="G97" s="126">
        <f t="shared" si="6"/>
        <v>8029</v>
      </c>
      <c r="H97" s="121">
        <v>25181</v>
      </c>
      <c r="I97" s="148">
        <f>H97/(G97+G98+G99)</f>
        <v>0.97411992263056091</v>
      </c>
    </row>
    <row r="98" spans="1:9">
      <c r="A98" s="7"/>
      <c r="B98" s="7"/>
      <c r="C98" s="135"/>
      <c r="D98" s="119" t="s">
        <v>364</v>
      </c>
      <c r="E98" s="25">
        <v>31</v>
      </c>
      <c r="F98" s="119">
        <v>259</v>
      </c>
      <c r="G98" s="126">
        <f t="shared" si="6"/>
        <v>8029</v>
      </c>
      <c r="H98" s="121"/>
      <c r="I98" s="152"/>
    </row>
    <row r="99" spans="1:9">
      <c r="A99" s="7"/>
      <c r="B99" s="7"/>
      <c r="C99" s="135"/>
      <c r="D99" s="119" t="s">
        <v>365</v>
      </c>
      <c r="E99" s="25">
        <v>36</v>
      </c>
      <c r="F99" s="25">
        <v>272</v>
      </c>
      <c r="G99" s="126">
        <f t="shared" si="6"/>
        <v>9792</v>
      </c>
      <c r="H99" s="121"/>
      <c r="I99" s="154"/>
    </row>
    <row r="100" spans="1:9">
      <c r="A100" s="7"/>
      <c r="B100" s="7"/>
      <c r="C100" s="119" t="s">
        <v>304</v>
      </c>
      <c r="D100" s="119" t="s">
        <v>366</v>
      </c>
      <c r="E100" s="25">
        <v>31</v>
      </c>
      <c r="F100" s="25">
        <v>189</v>
      </c>
      <c r="G100" s="126">
        <f t="shared" si="6"/>
        <v>5859</v>
      </c>
      <c r="H100" s="120">
        <v>5604</v>
      </c>
      <c r="I100" s="134">
        <f>H100/G100</f>
        <v>0.95647721454173062</v>
      </c>
    </row>
    <row r="101" spans="1:9">
      <c r="A101" s="7"/>
      <c r="B101" s="7"/>
      <c r="C101" s="157" t="s">
        <v>312</v>
      </c>
      <c r="D101" s="119" t="s">
        <v>367</v>
      </c>
      <c r="E101" s="119">
        <v>31</v>
      </c>
      <c r="F101" s="119">
        <f>28+35+211</f>
        <v>274</v>
      </c>
      <c r="G101" s="126">
        <f t="shared" si="6"/>
        <v>8494</v>
      </c>
      <c r="H101" s="121">
        <v>14000</v>
      </c>
      <c r="I101" s="122">
        <f>H101/(G101+G102)</f>
        <v>0.98605437385547257</v>
      </c>
    </row>
    <row r="102" spans="1:9">
      <c r="A102" s="7"/>
      <c r="B102" s="7"/>
      <c r="C102" s="157"/>
      <c r="D102" s="119" t="s">
        <v>368</v>
      </c>
      <c r="E102" s="119">
        <v>31</v>
      </c>
      <c r="F102" s="119">
        <v>184</v>
      </c>
      <c r="G102" s="126">
        <f t="shared" si="6"/>
        <v>5704</v>
      </c>
      <c r="H102" s="121"/>
      <c r="I102" s="123"/>
    </row>
    <row r="103" spans="1:9">
      <c r="A103" s="7"/>
      <c r="B103" s="7"/>
      <c r="C103" s="7" t="s">
        <v>326</v>
      </c>
      <c r="D103" s="119" t="s">
        <v>369</v>
      </c>
      <c r="E103" s="119">
        <v>31</v>
      </c>
      <c r="F103" s="119">
        <v>230</v>
      </c>
      <c r="G103" s="126">
        <f t="shared" si="6"/>
        <v>7130</v>
      </c>
      <c r="H103" s="121">
        <v>15783</v>
      </c>
      <c r="I103" s="148">
        <f>H103/(G103+G104+G105)</f>
        <v>0.88618753509264458</v>
      </c>
    </row>
    <row r="104" spans="1:9">
      <c r="A104" s="7"/>
      <c r="B104" s="7"/>
      <c r="C104" s="7"/>
      <c r="D104" s="119" t="s">
        <v>370</v>
      </c>
      <c r="E104" s="119">
        <v>18</v>
      </c>
      <c r="F104" s="119">
        <v>180</v>
      </c>
      <c r="G104" s="126">
        <f t="shared" si="6"/>
        <v>3240</v>
      </c>
      <c r="H104" s="121"/>
      <c r="I104" s="152"/>
    </row>
    <row r="105" spans="1:9">
      <c r="A105" s="7"/>
      <c r="B105" s="7"/>
      <c r="C105" s="7"/>
      <c r="D105" s="119" t="s">
        <v>371</v>
      </c>
      <c r="E105" s="119">
        <v>31</v>
      </c>
      <c r="F105" s="119">
        <v>240</v>
      </c>
      <c r="G105" s="126">
        <f t="shared" si="6"/>
        <v>7440</v>
      </c>
      <c r="H105" s="121"/>
      <c r="I105" s="154"/>
    </row>
    <row r="106" spans="1:9">
      <c r="A106" s="7"/>
      <c r="B106" s="25"/>
      <c r="C106" s="130" t="s">
        <v>258</v>
      </c>
      <c r="D106" s="130"/>
      <c r="E106" s="130"/>
      <c r="F106" s="130"/>
      <c r="G106" s="132">
        <f>SUM(G95:G105)</f>
        <v>87556</v>
      </c>
      <c r="H106" s="132">
        <f>SUM(H95:H105)</f>
        <v>83334</v>
      </c>
      <c r="I106" s="133">
        <f t="shared" ref="I106:I126" si="7">H106/G106</f>
        <v>0.95177943259171272</v>
      </c>
    </row>
    <row r="107" spans="1:9">
      <c r="A107" s="7"/>
      <c r="B107" s="25" t="s">
        <v>372</v>
      </c>
      <c r="C107" s="25" t="s">
        <v>300</v>
      </c>
      <c r="D107" s="119" t="s">
        <v>373</v>
      </c>
      <c r="E107" s="119">
        <v>9</v>
      </c>
      <c r="F107" s="119">
        <v>180</v>
      </c>
      <c r="G107" s="126">
        <f t="shared" si="6"/>
        <v>1620</v>
      </c>
      <c r="H107" s="120">
        <v>1317</v>
      </c>
      <c r="I107" s="134">
        <f t="shared" si="7"/>
        <v>0.812962962962963</v>
      </c>
    </row>
    <row r="108" spans="1:9">
      <c r="A108" s="7"/>
      <c r="B108" s="25" t="s">
        <v>374</v>
      </c>
      <c r="C108" s="25" t="s">
        <v>307</v>
      </c>
      <c r="D108" s="119" t="s">
        <v>375</v>
      </c>
      <c r="E108" s="25">
        <v>31</v>
      </c>
      <c r="F108" s="119">
        <v>180</v>
      </c>
      <c r="G108" s="126">
        <f t="shared" si="6"/>
        <v>5580</v>
      </c>
      <c r="H108" s="120">
        <v>4677</v>
      </c>
      <c r="I108" s="134">
        <f t="shared" si="7"/>
        <v>0.83817204301075265</v>
      </c>
    </row>
    <row r="109" spans="1:9">
      <c r="A109" s="7"/>
      <c r="B109" s="25" t="s">
        <v>376</v>
      </c>
      <c r="C109" s="25" t="s">
        <v>307</v>
      </c>
      <c r="D109" s="119" t="s">
        <v>377</v>
      </c>
      <c r="E109" s="25">
        <v>7</v>
      </c>
      <c r="F109" s="119">
        <v>180</v>
      </c>
      <c r="G109" s="126">
        <f t="shared" si="6"/>
        <v>1260</v>
      </c>
      <c r="H109" s="120">
        <v>1132</v>
      </c>
      <c r="I109" s="134">
        <f t="shared" si="7"/>
        <v>0.89841269841269844</v>
      </c>
    </row>
    <row r="110" spans="1:9">
      <c r="A110" s="25"/>
      <c r="B110" s="158" t="s">
        <v>378</v>
      </c>
      <c r="C110" s="159"/>
      <c r="D110" s="159"/>
      <c r="E110" s="159"/>
      <c r="F110" s="159"/>
      <c r="G110" s="160">
        <f>SUM(G44:G109)</f>
        <v>919972</v>
      </c>
      <c r="H110" s="142">
        <f>SUM(H44:H109)</f>
        <v>784516</v>
      </c>
      <c r="I110" s="143">
        <f t="shared" si="7"/>
        <v>0.85276073619631898</v>
      </c>
    </row>
    <row r="111" spans="1:9">
      <c r="A111" s="6" t="s">
        <v>379</v>
      </c>
      <c r="B111" s="7" t="s">
        <v>380</v>
      </c>
      <c r="C111" s="119" t="s">
        <v>245</v>
      </c>
      <c r="D111" s="119" t="s">
        <v>381</v>
      </c>
      <c r="E111" s="119">
        <v>31</v>
      </c>
      <c r="F111" s="119">
        <v>189</v>
      </c>
      <c r="G111" s="126">
        <f>E111*F111</f>
        <v>5859</v>
      </c>
      <c r="H111" s="126">
        <v>5031</v>
      </c>
      <c r="I111" s="134">
        <f t="shared" si="7"/>
        <v>0.85867895545314898</v>
      </c>
    </row>
    <row r="112" spans="1:9">
      <c r="A112" s="11"/>
      <c r="B112" s="7"/>
      <c r="C112" s="119" t="s">
        <v>261</v>
      </c>
      <c r="D112" s="119" t="s">
        <v>382</v>
      </c>
      <c r="E112" s="119">
        <v>31</v>
      </c>
      <c r="F112" s="119">
        <v>183</v>
      </c>
      <c r="G112" s="126">
        <f t="shared" ref="G112:G114" si="8">E112*F112</f>
        <v>5673</v>
      </c>
      <c r="H112" s="126">
        <v>4980</v>
      </c>
      <c r="I112" s="134">
        <f t="shared" si="7"/>
        <v>0.87784241142252772</v>
      </c>
    </row>
    <row r="113" spans="1:9">
      <c r="A113" s="11"/>
      <c r="B113" s="7"/>
      <c r="C113" s="119" t="s">
        <v>304</v>
      </c>
      <c r="D113" s="119" t="s">
        <v>383</v>
      </c>
      <c r="E113" s="119">
        <v>31</v>
      </c>
      <c r="F113" s="119">
        <v>189</v>
      </c>
      <c r="G113" s="126">
        <f t="shared" si="8"/>
        <v>5859</v>
      </c>
      <c r="H113" s="126">
        <v>5248</v>
      </c>
      <c r="I113" s="134">
        <f t="shared" si="7"/>
        <v>0.89571599249018607</v>
      </c>
    </row>
    <row r="114" spans="1:9">
      <c r="A114" s="12"/>
      <c r="B114" s="7"/>
      <c r="C114" s="119" t="s">
        <v>384</v>
      </c>
      <c r="D114" s="119" t="s">
        <v>385</v>
      </c>
      <c r="E114" s="119">
        <v>31</v>
      </c>
      <c r="F114" s="119">
        <v>142</v>
      </c>
      <c r="G114" s="126">
        <f t="shared" si="8"/>
        <v>4402</v>
      </c>
      <c r="H114" s="126">
        <v>3496</v>
      </c>
      <c r="I114" s="134">
        <f t="shared" si="7"/>
        <v>0.79418446160835987</v>
      </c>
    </row>
    <row r="115" spans="1:9">
      <c r="A115" s="25"/>
      <c r="B115" s="158" t="s">
        <v>386</v>
      </c>
      <c r="C115" s="159"/>
      <c r="D115" s="159"/>
      <c r="E115" s="159"/>
      <c r="F115" s="159"/>
      <c r="G115" s="160">
        <f>SUM(G111:G114)</f>
        <v>21793</v>
      </c>
      <c r="H115" s="142">
        <f>SUM(H111:H114)</f>
        <v>18755</v>
      </c>
      <c r="I115" s="143">
        <f t="shared" si="7"/>
        <v>0.86059743954480794</v>
      </c>
    </row>
    <row r="116" spans="1:9">
      <c r="A116" s="6" t="s">
        <v>387</v>
      </c>
      <c r="B116" s="6" t="s">
        <v>388</v>
      </c>
      <c r="C116" s="119" t="s">
        <v>300</v>
      </c>
      <c r="D116" s="119" t="s">
        <v>389</v>
      </c>
      <c r="E116" s="119">
        <v>31</v>
      </c>
      <c r="F116" s="119">
        <v>218</v>
      </c>
      <c r="G116" s="126">
        <f>E116*F116</f>
        <v>6758</v>
      </c>
      <c r="H116" s="126">
        <v>6294</v>
      </c>
      <c r="I116" s="134">
        <f t="shared" si="7"/>
        <v>0.9313406333234685</v>
      </c>
    </row>
    <row r="117" spans="1:9">
      <c r="A117" s="12"/>
      <c r="B117" s="12"/>
      <c r="C117" s="119" t="s">
        <v>390</v>
      </c>
      <c r="D117" s="119" t="s">
        <v>391</v>
      </c>
      <c r="E117" s="119">
        <v>18</v>
      </c>
      <c r="F117" s="119">
        <v>144</v>
      </c>
      <c r="G117" s="126">
        <f>E117*F117</f>
        <v>2592</v>
      </c>
      <c r="H117" s="126">
        <v>1537</v>
      </c>
      <c r="I117" s="134">
        <f t="shared" si="7"/>
        <v>0.59297839506172845</v>
      </c>
    </row>
    <row r="118" spans="1:9">
      <c r="A118" s="25"/>
      <c r="B118" s="158" t="s">
        <v>392</v>
      </c>
      <c r="C118" s="159"/>
      <c r="D118" s="159"/>
      <c r="E118" s="159"/>
      <c r="F118" s="159"/>
      <c r="G118" s="160">
        <f>SUM(G116:G117)</f>
        <v>9350</v>
      </c>
      <c r="H118" s="142">
        <f>SUM(H116:H117)</f>
        <v>7831</v>
      </c>
      <c r="I118" s="143">
        <f t="shared" si="7"/>
        <v>0.83754010695187164</v>
      </c>
    </row>
    <row r="119" spans="1:9">
      <c r="A119" s="7" t="s">
        <v>393</v>
      </c>
      <c r="B119" s="135" t="s">
        <v>394</v>
      </c>
      <c r="C119" s="119" t="s">
        <v>395</v>
      </c>
      <c r="D119" s="119" t="s">
        <v>396</v>
      </c>
      <c r="E119" s="25">
        <v>31</v>
      </c>
      <c r="F119" s="119">
        <v>195</v>
      </c>
      <c r="G119" s="126">
        <f>E119*F119</f>
        <v>6045</v>
      </c>
      <c r="H119" s="126">
        <v>5075</v>
      </c>
      <c r="I119" s="134">
        <f t="shared" si="7"/>
        <v>0.8395368072787428</v>
      </c>
    </row>
    <row r="120" spans="1:9">
      <c r="A120" s="7"/>
      <c r="B120" s="135"/>
      <c r="C120" s="119" t="s">
        <v>397</v>
      </c>
      <c r="D120" s="119" t="s">
        <v>398</v>
      </c>
      <c r="E120" s="25">
        <v>33</v>
      </c>
      <c r="F120" s="119">
        <v>220</v>
      </c>
      <c r="G120" s="126">
        <f t="shared" ref="G120:G123" si="9">E120*F120</f>
        <v>7260</v>
      </c>
      <c r="H120" s="126">
        <v>6250</v>
      </c>
      <c r="I120" s="134">
        <f t="shared" si="7"/>
        <v>0.8608815426997245</v>
      </c>
    </row>
    <row r="121" spans="1:9">
      <c r="A121" s="7"/>
      <c r="B121" s="119"/>
      <c r="C121" s="130" t="s">
        <v>258</v>
      </c>
      <c r="D121" s="130"/>
      <c r="E121" s="130"/>
      <c r="F121" s="130"/>
      <c r="G121" s="132">
        <f>SUM(G119:G120)</f>
        <v>13305</v>
      </c>
      <c r="H121" s="132">
        <f>SUM(H119:H120)</f>
        <v>11325</v>
      </c>
      <c r="I121" s="133">
        <f t="shared" si="7"/>
        <v>0.85118376550169106</v>
      </c>
    </row>
    <row r="122" spans="1:9">
      <c r="A122" s="7"/>
      <c r="B122" s="135" t="s">
        <v>399</v>
      </c>
      <c r="C122" s="119" t="s">
        <v>300</v>
      </c>
      <c r="D122" s="119" t="s">
        <v>400</v>
      </c>
      <c r="E122" s="119">
        <v>31</v>
      </c>
      <c r="F122" s="25">
        <v>276</v>
      </c>
      <c r="G122" s="126">
        <f t="shared" si="9"/>
        <v>8556</v>
      </c>
      <c r="H122" s="126">
        <v>6998</v>
      </c>
      <c r="I122" s="134">
        <f t="shared" si="7"/>
        <v>0.81790556334735853</v>
      </c>
    </row>
    <row r="123" spans="1:9">
      <c r="A123" s="7"/>
      <c r="B123" s="135"/>
      <c r="C123" s="119" t="s">
        <v>401</v>
      </c>
      <c r="D123" s="119" t="s">
        <v>402</v>
      </c>
      <c r="E123" s="119">
        <v>31</v>
      </c>
      <c r="F123" s="25">
        <v>290</v>
      </c>
      <c r="G123" s="126">
        <f t="shared" si="9"/>
        <v>8990</v>
      </c>
      <c r="H123" s="126">
        <v>7759</v>
      </c>
      <c r="I123" s="161">
        <f t="shared" si="7"/>
        <v>0.86307007786429368</v>
      </c>
    </row>
    <row r="124" spans="1:9">
      <c r="A124" s="25"/>
      <c r="B124" s="162"/>
      <c r="C124" s="130" t="s">
        <v>258</v>
      </c>
      <c r="D124" s="130"/>
      <c r="E124" s="130"/>
      <c r="F124" s="130"/>
      <c r="G124" s="132">
        <f>SUM(G122:G123)</f>
        <v>17546</v>
      </c>
      <c r="H124" s="132">
        <f>SUM(H122:H123)</f>
        <v>14757</v>
      </c>
      <c r="I124" s="133">
        <f t="shared" si="7"/>
        <v>0.84104639234013445</v>
      </c>
    </row>
    <row r="125" spans="1:9">
      <c r="A125" s="25"/>
      <c r="B125" s="158" t="s">
        <v>392</v>
      </c>
      <c r="C125" s="159"/>
      <c r="D125" s="159"/>
      <c r="E125" s="159"/>
      <c r="F125" s="159"/>
      <c r="G125" s="160">
        <f>SUM(G119:G123)</f>
        <v>44156</v>
      </c>
      <c r="H125" s="142">
        <f>SUM(H119:H123)</f>
        <v>37407</v>
      </c>
      <c r="I125" s="143">
        <f t="shared" si="7"/>
        <v>0.84715553945103728</v>
      </c>
    </row>
    <row r="126" spans="1:9">
      <c r="A126" s="7" t="s">
        <v>403</v>
      </c>
      <c r="B126" s="42" t="s">
        <v>404</v>
      </c>
      <c r="C126" s="42" t="s">
        <v>300</v>
      </c>
      <c r="D126" s="119" t="s">
        <v>405</v>
      </c>
      <c r="E126" s="119">
        <v>14</v>
      </c>
      <c r="F126" s="119">
        <v>218</v>
      </c>
      <c r="G126" s="126">
        <f>E126*F126</f>
        <v>3052</v>
      </c>
      <c r="H126" s="126">
        <v>2142</v>
      </c>
      <c r="I126" s="134">
        <f t="shared" si="7"/>
        <v>0.70183486238532111</v>
      </c>
    </row>
    <row r="127" spans="1:9">
      <c r="A127" s="7"/>
      <c r="B127" s="42"/>
      <c r="C127" s="42"/>
      <c r="D127" s="119"/>
      <c r="E127" s="119"/>
      <c r="F127" s="119"/>
      <c r="G127" s="126"/>
      <c r="H127" s="126"/>
      <c r="I127" s="134"/>
    </row>
    <row r="128" spans="1:9">
      <c r="A128" s="7"/>
      <c r="B128" s="7" t="s">
        <v>406</v>
      </c>
      <c r="C128" s="25" t="s">
        <v>300</v>
      </c>
      <c r="D128" s="25" t="s">
        <v>407</v>
      </c>
      <c r="E128" s="25">
        <v>31</v>
      </c>
      <c r="F128" s="25">
        <f>(272+218)/2</f>
        <v>245</v>
      </c>
      <c r="G128" s="126">
        <f t="shared" ref="G128:G129" si="10">E128*F128</f>
        <v>7595</v>
      </c>
      <c r="H128" s="126">
        <v>6205</v>
      </c>
      <c r="I128" s="134">
        <f t="shared" ref="I128:I135" si="11">H128/G128</f>
        <v>0.81698485845951285</v>
      </c>
    </row>
    <row r="129" spans="1:9">
      <c r="A129" s="7"/>
      <c r="B129" s="7"/>
      <c r="C129" s="25" t="s">
        <v>408</v>
      </c>
      <c r="D129" s="25" t="s">
        <v>409</v>
      </c>
      <c r="E129" s="25">
        <v>17</v>
      </c>
      <c r="F129" s="25">
        <v>256</v>
      </c>
      <c r="G129" s="126">
        <f t="shared" si="10"/>
        <v>4352</v>
      </c>
      <c r="H129" s="126">
        <v>3394</v>
      </c>
      <c r="I129" s="134">
        <f t="shared" si="11"/>
        <v>0.7798713235294118</v>
      </c>
    </row>
    <row r="130" spans="1:9">
      <c r="A130" s="25"/>
      <c r="B130" s="163"/>
      <c r="C130" s="130" t="s">
        <v>258</v>
      </c>
      <c r="D130" s="130"/>
      <c r="E130" s="130"/>
      <c r="F130" s="130"/>
      <c r="G130" s="132">
        <f>SUM(G128:G129)</f>
        <v>11947</v>
      </c>
      <c r="H130" s="132">
        <f>SUM(H128:H129)</f>
        <v>9599</v>
      </c>
      <c r="I130" s="133">
        <f t="shared" si="11"/>
        <v>0.80346530509751402</v>
      </c>
    </row>
    <row r="131" spans="1:9">
      <c r="A131" s="25"/>
      <c r="B131" s="158" t="s">
        <v>410</v>
      </c>
      <c r="C131" s="159"/>
      <c r="D131" s="159"/>
      <c r="E131" s="159"/>
      <c r="F131" s="159"/>
      <c r="G131" s="160">
        <f>SUM(G126:G129)</f>
        <v>14999</v>
      </c>
      <c r="H131" s="142">
        <f>SUM(H126:H129)</f>
        <v>11741</v>
      </c>
      <c r="I131" s="143">
        <f t="shared" si="11"/>
        <v>0.78278551903460236</v>
      </c>
    </row>
    <row r="132" spans="1:9">
      <c r="A132" s="7" t="s">
        <v>411</v>
      </c>
      <c r="B132" s="7" t="s">
        <v>411</v>
      </c>
      <c r="C132" s="25" t="s">
        <v>211</v>
      </c>
      <c r="D132" s="25" t="s">
        <v>412</v>
      </c>
      <c r="E132" s="25">
        <v>62</v>
      </c>
      <c r="F132" s="25">
        <v>189</v>
      </c>
      <c r="G132" s="126">
        <f>E132*F132</f>
        <v>11718</v>
      </c>
      <c r="H132" s="126">
        <v>9331</v>
      </c>
      <c r="I132" s="134">
        <f t="shared" si="11"/>
        <v>0.79629629629629628</v>
      </c>
    </row>
    <row r="133" spans="1:9">
      <c r="A133" s="7"/>
      <c r="B133" s="7"/>
      <c r="C133" s="25" t="s">
        <v>208</v>
      </c>
      <c r="D133" s="25" t="s">
        <v>413</v>
      </c>
      <c r="E133" s="25">
        <v>62</v>
      </c>
      <c r="F133" s="25">
        <f>(393+189)/2</f>
        <v>291</v>
      </c>
      <c r="G133" s="126">
        <f t="shared" ref="G133:G137" si="12">E133*F133</f>
        <v>18042</v>
      </c>
      <c r="H133" s="126">
        <v>11416</v>
      </c>
      <c r="I133" s="134">
        <f t="shared" si="11"/>
        <v>0.63274581531980933</v>
      </c>
    </row>
    <row r="134" spans="1:9">
      <c r="A134" s="7"/>
      <c r="B134" s="7"/>
      <c r="C134" s="119" t="s">
        <v>213</v>
      </c>
      <c r="D134" s="25" t="s">
        <v>414</v>
      </c>
      <c r="E134" s="25">
        <v>22</v>
      </c>
      <c r="F134" s="25">
        <v>189</v>
      </c>
      <c r="G134" s="126">
        <f t="shared" si="12"/>
        <v>4158</v>
      </c>
      <c r="H134" s="126">
        <v>3205</v>
      </c>
      <c r="I134" s="134">
        <f t="shared" si="11"/>
        <v>0.77080327080327082</v>
      </c>
    </row>
    <row r="135" spans="1:9">
      <c r="A135" s="7"/>
      <c r="B135" s="7"/>
      <c r="C135" s="119" t="s">
        <v>415</v>
      </c>
      <c r="D135" s="25" t="s">
        <v>416</v>
      </c>
      <c r="E135" s="25">
        <v>31</v>
      </c>
      <c r="F135" s="25">
        <v>189</v>
      </c>
      <c r="G135" s="126">
        <f t="shared" si="12"/>
        <v>5859</v>
      </c>
      <c r="H135" s="126">
        <v>4715</v>
      </c>
      <c r="I135" s="134">
        <f t="shared" si="11"/>
        <v>0.80474483700290156</v>
      </c>
    </row>
    <row r="136" spans="1:9">
      <c r="A136" s="7"/>
      <c r="B136" s="7"/>
      <c r="C136" s="135" t="s">
        <v>417</v>
      </c>
      <c r="D136" s="25" t="s">
        <v>418</v>
      </c>
      <c r="E136" s="25">
        <v>31</v>
      </c>
      <c r="F136" s="25">
        <v>158</v>
      </c>
      <c r="G136" s="126">
        <f t="shared" si="12"/>
        <v>4898</v>
      </c>
      <c r="H136" s="153">
        <v>7584</v>
      </c>
      <c r="I136" s="148">
        <f>H136/(G136+G137)</f>
        <v>0.72811059907834097</v>
      </c>
    </row>
    <row r="137" spans="1:9">
      <c r="A137" s="7"/>
      <c r="B137" s="7"/>
      <c r="C137" s="135"/>
      <c r="D137" s="25" t="s">
        <v>419</v>
      </c>
      <c r="E137" s="25">
        <v>31</v>
      </c>
      <c r="F137" s="25">
        <v>178</v>
      </c>
      <c r="G137" s="126">
        <f t="shared" si="12"/>
        <v>5518</v>
      </c>
      <c r="H137" s="153"/>
      <c r="I137" s="154"/>
    </row>
    <row r="138" spans="1:9">
      <c r="A138" s="25"/>
      <c r="B138" s="158" t="s">
        <v>420</v>
      </c>
      <c r="C138" s="159"/>
      <c r="D138" s="159"/>
      <c r="E138" s="159"/>
      <c r="F138" s="159"/>
      <c r="G138" s="160">
        <f>SUM(G132:G137)</f>
        <v>50193</v>
      </c>
      <c r="H138" s="142">
        <f>SUM(H132:H137)</f>
        <v>36251</v>
      </c>
      <c r="I138" s="143">
        <f>H138/G138</f>
        <v>0.72223218377064535</v>
      </c>
    </row>
    <row r="139" spans="1:9">
      <c r="A139" s="7" t="s">
        <v>421</v>
      </c>
      <c r="B139" s="7" t="s">
        <v>422</v>
      </c>
      <c r="C139" s="135" t="s">
        <v>124</v>
      </c>
      <c r="D139" s="25" t="s">
        <v>423</v>
      </c>
      <c r="E139" s="25">
        <v>33</v>
      </c>
      <c r="F139" s="25">
        <f>8+28+225</f>
        <v>261</v>
      </c>
      <c r="G139" s="126">
        <f>E139*F139</f>
        <v>8613</v>
      </c>
      <c r="H139" s="153">
        <v>38554</v>
      </c>
      <c r="I139" s="148">
        <f>H139/(G139+G140+G141+G142)</f>
        <v>0.89633366656592195</v>
      </c>
    </row>
    <row r="140" spans="1:9">
      <c r="A140" s="7"/>
      <c r="B140" s="7"/>
      <c r="C140" s="135"/>
      <c r="D140" s="25" t="s">
        <v>424</v>
      </c>
      <c r="E140" s="119">
        <v>33</v>
      </c>
      <c r="F140" s="25">
        <f>12+94+301</f>
        <v>407</v>
      </c>
      <c r="G140" s="126">
        <f t="shared" ref="G140:G162" si="13">E140*F140</f>
        <v>13431</v>
      </c>
      <c r="H140" s="153"/>
      <c r="I140" s="152"/>
    </row>
    <row r="141" spans="1:9">
      <c r="A141" s="7"/>
      <c r="B141" s="7"/>
      <c r="C141" s="135"/>
      <c r="D141" s="25" t="s">
        <v>425</v>
      </c>
      <c r="E141" s="119">
        <v>32</v>
      </c>
      <c r="F141" s="25">
        <f>8+28+225</f>
        <v>261</v>
      </c>
      <c r="G141" s="126">
        <f t="shared" si="13"/>
        <v>8352</v>
      </c>
      <c r="H141" s="153"/>
      <c r="I141" s="152"/>
    </row>
    <row r="142" spans="1:9">
      <c r="A142" s="7"/>
      <c r="B142" s="7"/>
      <c r="C142" s="135"/>
      <c r="D142" s="25" t="s">
        <v>426</v>
      </c>
      <c r="E142" s="119">
        <v>31</v>
      </c>
      <c r="F142" s="25">
        <f>12+94+301</f>
        <v>407</v>
      </c>
      <c r="G142" s="126">
        <f t="shared" si="13"/>
        <v>12617</v>
      </c>
      <c r="H142" s="153"/>
      <c r="I142" s="154"/>
    </row>
    <row r="143" spans="1:9">
      <c r="A143" s="7"/>
      <c r="B143" s="7"/>
      <c r="C143" s="135" t="s">
        <v>139</v>
      </c>
      <c r="D143" s="25" t="s">
        <v>427</v>
      </c>
      <c r="E143" s="25">
        <v>33</v>
      </c>
      <c r="F143" s="25">
        <v>398</v>
      </c>
      <c r="G143" s="126">
        <f t="shared" si="13"/>
        <v>13134</v>
      </c>
      <c r="H143" s="121">
        <v>19273</v>
      </c>
      <c r="I143" s="148">
        <f>H143/(G143+G144)</f>
        <v>0.85986437048273401</v>
      </c>
    </row>
    <row r="144" spans="1:9">
      <c r="A144" s="7"/>
      <c r="B144" s="7"/>
      <c r="C144" s="135"/>
      <c r="D144" s="25" t="s">
        <v>428</v>
      </c>
      <c r="E144" s="25">
        <v>32</v>
      </c>
      <c r="F144" s="25">
        <v>290</v>
      </c>
      <c r="G144" s="126">
        <f t="shared" si="13"/>
        <v>9280</v>
      </c>
      <c r="H144" s="121"/>
      <c r="I144" s="154"/>
    </row>
    <row r="145" spans="1:9">
      <c r="A145" s="7"/>
      <c r="B145" s="7"/>
      <c r="C145" s="119" t="s">
        <v>211</v>
      </c>
      <c r="D145" s="25" t="s">
        <v>429</v>
      </c>
      <c r="E145" s="164">
        <v>62</v>
      </c>
      <c r="F145" s="25">
        <v>189</v>
      </c>
      <c r="G145" s="126">
        <f t="shared" si="13"/>
        <v>11718</v>
      </c>
      <c r="H145" s="120">
        <v>10480</v>
      </c>
      <c r="I145" s="134">
        <f>H145/G145</f>
        <v>0.89435057176992661</v>
      </c>
    </row>
    <row r="146" spans="1:9">
      <c r="A146" s="7"/>
      <c r="B146" s="7"/>
      <c r="C146" s="119" t="s">
        <v>208</v>
      </c>
      <c r="D146" s="25" t="s">
        <v>430</v>
      </c>
      <c r="E146" s="164">
        <v>31</v>
      </c>
      <c r="F146" s="25">
        <f>48+345</f>
        <v>393</v>
      </c>
      <c r="G146" s="126">
        <f t="shared" si="13"/>
        <v>12183</v>
      </c>
      <c r="H146" s="120">
        <v>10490</v>
      </c>
      <c r="I146" s="134">
        <f>H146/G146</f>
        <v>0.86103586965443646</v>
      </c>
    </row>
    <row r="147" spans="1:9">
      <c r="A147" s="7"/>
      <c r="B147" s="7"/>
      <c r="C147" s="119" t="s">
        <v>213</v>
      </c>
      <c r="D147" s="25" t="s">
        <v>431</v>
      </c>
      <c r="E147" s="164">
        <v>31</v>
      </c>
      <c r="F147" s="25">
        <v>189</v>
      </c>
      <c r="G147" s="126">
        <f t="shared" si="13"/>
        <v>5859</v>
      </c>
      <c r="H147" s="120">
        <v>5442</v>
      </c>
      <c r="I147" s="134">
        <f>H147/G147</f>
        <v>0.92882744495647718</v>
      </c>
    </row>
    <row r="148" spans="1:9">
      <c r="A148" s="7"/>
      <c r="B148" s="7"/>
      <c r="C148" s="25" t="s">
        <v>334</v>
      </c>
      <c r="D148" s="25" t="s">
        <v>432</v>
      </c>
      <c r="E148" s="164">
        <v>68</v>
      </c>
      <c r="F148" s="25">
        <v>189</v>
      </c>
      <c r="G148" s="126">
        <f t="shared" si="13"/>
        <v>12852</v>
      </c>
      <c r="H148" s="120">
        <v>11636</v>
      </c>
      <c r="I148" s="134">
        <f>H148/G148</f>
        <v>0.90538437597261123</v>
      </c>
    </row>
    <row r="149" spans="1:9">
      <c r="A149" s="7"/>
      <c r="B149" s="7"/>
      <c r="C149" s="165" t="s">
        <v>433</v>
      </c>
      <c r="D149" s="25" t="s">
        <v>434</v>
      </c>
      <c r="E149" s="166">
        <v>31</v>
      </c>
      <c r="F149" s="136">
        <v>299</v>
      </c>
      <c r="G149" s="126">
        <f t="shared" si="13"/>
        <v>9269</v>
      </c>
      <c r="H149" s="153">
        <v>40863</v>
      </c>
      <c r="I149" s="148">
        <f>H149/(G149+G150+G151+G152+G153)</f>
        <v>0.81659039587538218</v>
      </c>
    </row>
    <row r="150" spans="1:9">
      <c r="A150" s="7"/>
      <c r="B150" s="7"/>
      <c r="C150" s="165"/>
      <c r="D150" s="25" t="s">
        <v>435</v>
      </c>
      <c r="E150" s="166">
        <v>31</v>
      </c>
      <c r="F150" s="136">
        <v>364</v>
      </c>
      <c r="G150" s="126">
        <f t="shared" si="13"/>
        <v>11284</v>
      </c>
      <c r="H150" s="153"/>
      <c r="I150" s="152"/>
    </row>
    <row r="151" spans="1:9">
      <c r="A151" s="7"/>
      <c r="B151" s="7"/>
      <c r="C151" s="165"/>
      <c r="D151" s="25" t="s">
        <v>436</v>
      </c>
      <c r="E151" s="166">
        <v>23</v>
      </c>
      <c r="F151" s="136">
        <v>375</v>
      </c>
      <c r="G151" s="126">
        <f t="shared" si="13"/>
        <v>8625</v>
      </c>
      <c r="H151" s="153"/>
      <c r="I151" s="152"/>
    </row>
    <row r="152" spans="1:9">
      <c r="A152" s="7"/>
      <c r="B152" s="7"/>
      <c r="C152" s="165"/>
      <c r="D152" s="25" t="s">
        <v>437</v>
      </c>
      <c r="E152" s="166">
        <v>31</v>
      </c>
      <c r="F152" s="136">
        <v>364</v>
      </c>
      <c r="G152" s="126">
        <f t="shared" si="13"/>
        <v>11284</v>
      </c>
      <c r="H152" s="153"/>
      <c r="I152" s="152"/>
    </row>
    <row r="153" spans="1:9">
      <c r="A153" s="7"/>
      <c r="B153" s="7"/>
      <c r="C153" s="165"/>
      <c r="D153" s="25" t="s">
        <v>438</v>
      </c>
      <c r="E153" s="166">
        <v>31</v>
      </c>
      <c r="F153" s="136">
        <v>309</v>
      </c>
      <c r="G153" s="126">
        <f t="shared" si="13"/>
        <v>9579</v>
      </c>
      <c r="H153" s="153"/>
      <c r="I153" s="154"/>
    </row>
    <row r="154" spans="1:9">
      <c r="A154" s="7"/>
      <c r="B154" s="25"/>
      <c r="C154" s="130" t="s">
        <v>258</v>
      </c>
      <c r="D154" s="130"/>
      <c r="E154" s="130"/>
      <c r="F154" s="130"/>
      <c r="G154" s="132">
        <f>SUM(G139:G153)</f>
        <v>158080</v>
      </c>
      <c r="H154" s="132">
        <f>SUM(H139:H153)</f>
        <v>136738</v>
      </c>
      <c r="I154" s="133">
        <f t="shared" ref="I154:I159" si="14">H154/G154</f>
        <v>0.86499240890688256</v>
      </c>
    </row>
    <row r="155" spans="1:9">
      <c r="A155" s="7"/>
      <c r="B155" s="7" t="s">
        <v>439</v>
      </c>
      <c r="C155" s="119" t="s">
        <v>139</v>
      </c>
      <c r="D155" s="25" t="s">
        <v>440</v>
      </c>
      <c r="E155" s="167">
        <v>31</v>
      </c>
      <c r="F155" s="119">
        <v>290</v>
      </c>
      <c r="G155" s="126">
        <f t="shared" si="13"/>
        <v>8990</v>
      </c>
      <c r="H155" s="126">
        <v>7254</v>
      </c>
      <c r="I155" s="134">
        <f t="shared" si="14"/>
        <v>0.80689655172413788</v>
      </c>
    </row>
    <row r="156" spans="1:9">
      <c r="A156" s="7"/>
      <c r="B156" s="7"/>
      <c r="C156" s="119" t="s">
        <v>441</v>
      </c>
      <c r="D156" s="25"/>
      <c r="E156" s="167">
        <v>31</v>
      </c>
      <c r="F156" s="119">
        <v>393</v>
      </c>
      <c r="G156" s="126">
        <f t="shared" si="13"/>
        <v>12183</v>
      </c>
      <c r="H156" s="126">
        <v>10154</v>
      </c>
      <c r="I156" s="134">
        <f t="shared" si="14"/>
        <v>0.83345645571698268</v>
      </c>
    </row>
    <row r="157" spans="1:9">
      <c r="A157" s="7"/>
      <c r="B157" s="7"/>
      <c r="C157" s="119" t="s">
        <v>124</v>
      </c>
      <c r="D157" s="25" t="s">
        <v>442</v>
      </c>
      <c r="E157" s="166">
        <v>31</v>
      </c>
      <c r="F157" s="119">
        <v>267</v>
      </c>
      <c r="G157" s="126">
        <f t="shared" si="13"/>
        <v>8277</v>
      </c>
      <c r="H157" s="126">
        <v>6982</v>
      </c>
      <c r="I157" s="134">
        <f t="shared" si="14"/>
        <v>0.84354234626072244</v>
      </c>
    </row>
    <row r="158" spans="1:9">
      <c r="A158" s="7"/>
      <c r="B158" s="25"/>
      <c r="C158" s="130" t="s">
        <v>258</v>
      </c>
      <c r="D158" s="130"/>
      <c r="E158" s="130"/>
      <c r="F158" s="130"/>
      <c r="G158" s="132">
        <f>SUM(G155:G157)</f>
        <v>29450</v>
      </c>
      <c r="H158" s="132">
        <f>SUM(H155:H157)</f>
        <v>24390</v>
      </c>
      <c r="I158" s="133">
        <f t="shared" si="14"/>
        <v>0.82818336162988115</v>
      </c>
    </row>
    <row r="159" spans="1:9">
      <c r="A159" s="7"/>
      <c r="B159" s="7" t="s">
        <v>443</v>
      </c>
      <c r="C159" s="25" t="s">
        <v>211</v>
      </c>
      <c r="D159" s="25" t="s">
        <v>444</v>
      </c>
      <c r="E159" s="166">
        <v>31</v>
      </c>
      <c r="F159" s="119">
        <v>189</v>
      </c>
      <c r="G159" s="126">
        <f t="shared" si="13"/>
        <v>5859</v>
      </c>
      <c r="H159" s="126">
        <v>5261</v>
      </c>
      <c r="I159" s="134">
        <f t="shared" si="14"/>
        <v>0.89793480116060764</v>
      </c>
    </row>
    <row r="160" spans="1:9">
      <c r="A160" s="7"/>
      <c r="B160" s="7"/>
      <c r="C160" s="6" t="s">
        <v>124</v>
      </c>
      <c r="D160" s="25" t="s">
        <v>445</v>
      </c>
      <c r="E160" s="166">
        <v>31</v>
      </c>
      <c r="F160" s="119">
        <v>272</v>
      </c>
      <c r="G160" s="126">
        <f t="shared" si="13"/>
        <v>8432</v>
      </c>
      <c r="H160" s="147">
        <v>11927</v>
      </c>
      <c r="I160" s="148">
        <f>H160/(G160+G161)</f>
        <v>0.86289972507596591</v>
      </c>
    </row>
    <row r="161" spans="1:9">
      <c r="A161" s="7"/>
      <c r="B161" s="7"/>
      <c r="C161" s="12"/>
      <c r="D161" s="25" t="s">
        <v>446</v>
      </c>
      <c r="E161" s="166">
        <v>22</v>
      </c>
      <c r="F161" s="119">
        <f>(272+218)/2</f>
        <v>245</v>
      </c>
      <c r="G161" s="126">
        <f t="shared" si="13"/>
        <v>5390</v>
      </c>
      <c r="H161" s="151"/>
      <c r="I161" s="154"/>
    </row>
    <row r="162" spans="1:9">
      <c r="A162" s="7"/>
      <c r="B162" s="7"/>
      <c r="C162" s="25" t="s">
        <v>213</v>
      </c>
      <c r="D162" s="25" t="s">
        <v>447</v>
      </c>
      <c r="E162" s="25">
        <v>31</v>
      </c>
      <c r="F162" s="25">
        <v>189</v>
      </c>
      <c r="G162" s="126">
        <f t="shared" si="13"/>
        <v>5859</v>
      </c>
      <c r="H162" s="126">
        <v>5046</v>
      </c>
      <c r="I162" s="134">
        <f>H162/G162</f>
        <v>0.86123911930363539</v>
      </c>
    </row>
    <row r="163" spans="1:9">
      <c r="A163" s="25"/>
      <c r="B163" s="163"/>
      <c r="C163" s="130" t="s">
        <v>258</v>
      </c>
      <c r="D163" s="130"/>
      <c r="E163" s="130"/>
      <c r="F163" s="130"/>
      <c r="G163" s="132">
        <f>SUM(G159:G162)</f>
        <v>25540</v>
      </c>
      <c r="H163" s="132">
        <f>SUM(H159:H162)</f>
        <v>22234</v>
      </c>
      <c r="I163" s="133">
        <f>H163/G163</f>
        <v>0.87055599060297573</v>
      </c>
    </row>
    <row r="164" spans="1:9">
      <c r="A164" s="25"/>
      <c r="B164" s="158" t="s">
        <v>448</v>
      </c>
      <c r="C164" s="159"/>
      <c r="D164" s="159"/>
      <c r="E164" s="159"/>
      <c r="F164" s="159"/>
      <c r="G164" s="160">
        <f>SUM(G139:G162)</f>
        <v>400600</v>
      </c>
      <c r="H164" s="160">
        <f>SUM(H139:H162)</f>
        <v>344490</v>
      </c>
      <c r="I164" s="143">
        <f>H164/G164</f>
        <v>0.859935097353969</v>
      </c>
    </row>
    <row r="165" spans="1:9">
      <c r="A165" s="7" t="s">
        <v>449</v>
      </c>
      <c r="B165" s="7" t="s">
        <v>450</v>
      </c>
      <c r="C165" s="25" t="s">
        <v>124</v>
      </c>
      <c r="D165" s="25" t="s">
        <v>451</v>
      </c>
      <c r="E165" s="168">
        <v>62</v>
      </c>
      <c r="F165" s="25">
        <v>368</v>
      </c>
      <c r="G165" s="120">
        <f>E165*F165</f>
        <v>22816</v>
      </c>
      <c r="H165" s="126">
        <v>18001</v>
      </c>
      <c r="I165" s="134">
        <f>H165/G165</f>
        <v>0.78896388499298742</v>
      </c>
    </row>
    <row r="166" spans="1:9">
      <c r="A166" s="7"/>
      <c r="B166" s="7"/>
      <c r="C166" s="7" t="s">
        <v>139</v>
      </c>
      <c r="D166" s="25" t="s">
        <v>452</v>
      </c>
      <c r="E166" s="168">
        <v>32</v>
      </c>
      <c r="F166" s="25">
        <v>398</v>
      </c>
      <c r="G166" s="120">
        <f t="shared" ref="G166:G188" si="15">E166*F166</f>
        <v>12736</v>
      </c>
      <c r="H166" s="153">
        <v>18492</v>
      </c>
      <c r="I166" s="148">
        <f>H166/(G166+G167)</f>
        <v>0.90266523479449379</v>
      </c>
    </row>
    <row r="167" spans="1:9">
      <c r="A167" s="7"/>
      <c r="B167" s="7"/>
      <c r="C167" s="7"/>
      <c r="D167" s="25" t="s">
        <v>453</v>
      </c>
      <c r="E167" s="168">
        <v>31</v>
      </c>
      <c r="F167" s="25">
        <v>250</v>
      </c>
      <c r="G167" s="120">
        <f t="shared" si="15"/>
        <v>7750</v>
      </c>
      <c r="H167" s="153"/>
      <c r="I167" s="154"/>
    </row>
    <row r="168" spans="1:9">
      <c r="A168" s="7"/>
      <c r="B168" s="7"/>
      <c r="C168" s="25" t="s">
        <v>211</v>
      </c>
      <c r="D168" s="25" t="s">
        <v>454</v>
      </c>
      <c r="E168" s="168">
        <v>34</v>
      </c>
      <c r="F168" s="25">
        <v>189</v>
      </c>
      <c r="G168" s="120">
        <f t="shared" si="15"/>
        <v>6426</v>
      </c>
      <c r="H168" s="126">
        <v>5423</v>
      </c>
      <c r="I168" s="134">
        <f>H168/G168</f>
        <v>0.84391534391534395</v>
      </c>
    </row>
    <row r="169" spans="1:9">
      <c r="A169" s="7"/>
      <c r="B169" s="7"/>
      <c r="C169" s="25" t="s">
        <v>208</v>
      </c>
      <c r="D169" s="25" t="s">
        <v>455</v>
      </c>
      <c r="E169" s="25">
        <v>31</v>
      </c>
      <c r="F169" s="25">
        <v>393</v>
      </c>
      <c r="G169" s="120">
        <f t="shared" si="15"/>
        <v>12183</v>
      </c>
      <c r="H169" s="126">
        <v>10362</v>
      </c>
      <c r="I169" s="134">
        <f>H169/G169</f>
        <v>0.85052942624969219</v>
      </c>
    </row>
    <row r="170" spans="1:9">
      <c r="A170" s="7"/>
      <c r="B170" s="7"/>
      <c r="C170" s="25" t="s">
        <v>334</v>
      </c>
      <c r="D170" s="25" t="s">
        <v>456</v>
      </c>
      <c r="E170" s="25">
        <v>18</v>
      </c>
      <c r="F170" s="25">
        <v>189</v>
      </c>
      <c r="G170" s="120">
        <f t="shared" si="15"/>
        <v>3402</v>
      </c>
      <c r="H170" s="120">
        <v>2836</v>
      </c>
      <c r="I170" s="134">
        <f>H170/G170</f>
        <v>0.83362727807172254</v>
      </c>
    </row>
    <row r="171" spans="1:9">
      <c r="A171" s="7"/>
      <c r="B171" s="7"/>
      <c r="C171" s="7" t="s">
        <v>457</v>
      </c>
      <c r="D171" s="25" t="s">
        <v>458</v>
      </c>
      <c r="E171" s="25">
        <v>31</v>
      </c>
      <c r="F171" s="25">
        <v>375</v>
      </c>
      <c r="G171" s="120">
        <f t="shared" si="15"/>
        <v>11625</v>
      </c>
      <c r="H171" s="121">
        <v>23150</v>
      </c>
      <c r="I171" s="148">
        <f>H171/(G171+G172+G173)</f>
        <v>0.97236223118279574</v>
      </c>
    </row>
    <row r="172" spans="1:9">
      <c r="A172" s="7"/>
      <c r="B172" s="7"/>
      <c r="C172" s="7"/>
      <c r="D172" s="25" t="s">
        <v>459</v>
      </c>
      <c r="E172" s="25">
        <v>8</v>
      </c>
      <c r="F172" s="25">
        <v>310</v>
      </c>
      <c r="G172" s="120">
        <f t="shared" si="15"/>
        <v>2480</v>
      </c>
      <c r="H172" s="121"/>
      <c r="I172" s="152"/>
    </row>
    <row r="173" spans="1:9">
      <c r="A173" s="7"/>
      <c r="B173" s="7"/>
      <c r="C173" s="7"/>
      <c r="D173" s="25" t="s">
        <v>460</v>
      </c>
      <c r="E173" s="25">
        <v>31</v>
      </c>
      <c r="F173" s="25">
        <v>313</v>
      </c>
      <c r="G173" s="120">
        <f t="shared" si="15"/>
        <v>9703</v>
      </c>
      <c r="H173" s="121"/>
      <c r="I173" s="154"/>
    </row>
    <row r="174" spans="1:9">
      <c r="A174" s="7"/>
      <c r="B174" s="7"/>
      <c r="C174" s="25" t="s">
        <v>461</v>
      </c>
      <c r="D174" s="25" t="s">
        <v>462</v>
      </c>
      <c r="E174" s="25">
        <v>13</v>
      </c>
      <c r="F174" s="25">
        <v>184</v>
      </c>
      <c r="G174" s="120">
        <f t="shared" si="15"/>
        <v>2392</v>
      </c>
      <c r="H174" s="120">
        <v>2166</v>
      </c>
      <c r="I174" s="134">
        <f>H174/G174</f>
        <v>0.90551839464882944</v>
      </c>
    </row>
    <row r="175" spans="1:9">
      <c r="A175" s="7"/>
      <c r="B175" s="7"/>
      <c r="C175" s="135" t="s">
        <v>463</v>
      </c>
      <c r="D175" s="25" t="s">
        <v>464</v>
      </c>
      <c r="E175" s="25">
        <v>31</v>
      </c>
      <c r="F175" s="25">
        <v>184</v>
      </c>
      <c r="G175" s="120">
        <f t="shared" si="15"/>
        <v>5704</v>
      </c>
      <c r="H175" s="121">
        <v>17593</v>
      </c>
      <c r="I175" s="148">
        <f>H175/(G175+G176+G177)</f>
        <v>0.95557003965020915</v>
      </c>
    </row>
    <row r="176" spans="1:9">
      <c r="A176" s="7"/>
      <c r="B176" s="7"/>
      <c r="C176" s="135"/>
      <c r="D176" s="25" t="s">
        <v>465</v>
      </c>
      <c r="E176" s="25">
        <v>17</v>
      </c>
      <c r="F176" s="25">
        <v>184</v>
      </c>
      <c r="G176" s="120">
        <f t="shared" si="15"/>
        <v>3128</v>
      </c>
      <c r="H176" s="121"/>
      <c r="I176" s="152"/>
    </row>
    <row r="177" spans="1:9">
      <c r="A177" s="7"/>
      <c r="B177" s="7"/>
      <c r="C177" s="135"/>
      <c r="D177" s="25" t="s">
        <v>466</v>
      </c>
      <c r="E177" s="25">
        <v>31</v>
      </c>
      <c r="F177" s="25">
        <v>309</v>
      </c>
      <c r="G177" s="120">
        <f t="shared" si="15"/>
        <v>9579</v>
      </c>
      <c r="H177" s="121"/>
      <c r="I177" s="154"/>
    </row>
    <row r="178" spans="1:9">
      <c r="A178" s="7"/>
      <c r="B178" s="25"/>
      <c r="C178" s="130" t="s">
        <v>258</v>
      </c>
      <c r="D178" s="130"/>
      <c r="E178" s="130"/>
      <c r="F178" s="130"/>
      <c r="G178" s="132">
        <f>SUM(G165:G177)</f>
        <v>109924</v>
      </c>
      <c r="H178" s="132">
        <f>SUM(H165:H177)</f>
        <v>98023</v>
      </c>
      <c r="I178" s="133">
        <f t="shared" ref="I178:I190" si="16">H178/G178</f>
        <v>0.89173428914522757</v>
      </c>
    </row>
    <row r="179" spans="1:9">
      <c r="A179" s="7"/>
      <c r="B179" s="7" t="s">
        <v>467</v>
      </c>
      <c r="C179" s="25" t="s">
        <v>139</v>
      </c>
      <c r="D179" s="25" t="s">
        <v>468</v>
      </c>
      <c r="E179" s="25">
        <v>18</v>
      </c>
      <c r="F179" s="25">
        <v>174</v>
      </c>
      <c r="G179" s="120">
        <f t="shared" si="15"/>
        <v>3132</v>
      </c>
      <c r="H179" s="120">
        <v>2470</v>
      </c>
      <c r="I179" s="134">
        <f t="shared" si="16"/>
        <v>0.78863346104725418</v>
      </c>
    </row>
    <row r="180" spans="1:9">
      <c r="A180" s="7"/>
      <c r="B180" s="7"/>
      <c r="C180" s="119" t="s">
        <v>213</v>
      </c>
      <c r="D180" s="25" t="s">
        <v>469</v>
      </c>
      <c r="E180" s="25">
        <v>31</v>
      </c>
      <c r="F180" s="119">
        <v>189</v>
      </c>
      <c r="G180" s="120">
        <f t="shared" si="15"/>
        <v>5859</v>
      </c>
      <c r="H180" s="120">
        <v>4714</v>
      </c>
      <c r="I180" s="134">
        <f t="shared" si="16"/>
        <v>0.80457415941286914</v>
      </c>
    </row>
    <row r="181" spans="1:9">
      <c r="A181" s="7"/>
      <c r="B181" s="7"/>
      <c r="C181" s="119" t="s">
        <v>470</v>
      </c>
      <c r="D181" s="25" t="s">
        <v>471</v>
      </c>
      <c r="E181" s="25">
        <v>9</v>
      </c>
      <c r="F181" s="25">
        <v>184</v>
      </c>
      <c r="G181" s="120">
        <f t="shared" si="15"/>
        <v>1656</v>
      </c>
      <c r="H181" s="120">
        <v>1417</v>
      </c>
      <c r="I181" s="134">
        <f t="shared" si="16"/>
        <v>0.85567632850241548</v>
      </c>
    </row>
    <row r="182" spans="1:9">
      <c r="A182" s="7"/>
      <c r="B182" s="25"/>
      <c r="C182" s="130" t="s">
        <v>258</v>
      </c>
      <c r="D182" s="130"/>
      <c r="E182" s="130"/>
      <c r="F182" s="130"/>
      <c r="G182" s="132">
        <f>SUM(G179:G181)</f>
        <v>10647</v>
      </c>
      <c r="H182" s="132">
        <f>SUM(H179:H181)</f>
        <v>8601</v>
      </c>
      <c r="I182" s="133">
        <f t="shared" si="16"/>
        <v>0.8078331924485771</v>
      </c>
    </row>
    <row r="183" spans="1:9">
      <c r="A183" s="7"/>
      <c r="B183" s="7" t="s">
        <v>472</v>
      </c>
      <c r="C183" s="119" t="s">
        <v>139</v>
      </c>
      <c r="D183" s="25" t="s">
        <v>473</v>
      </c>
      <c r="E183" s="25">
        <v>31</v>
      </c>
      <c r="F183" s="25">
        <v>162</v>
      </c>
      <c r="G183" s="120">
        <f t="shared" si="15"/>
        <v>5022</v>
      </c>
      <c r="H183" s="120">
        <v>4213</v>
      </c>
      <c r="I183" s="134">
        <f t="shared" si="16"/>
        <v>0.83890880127439271</v>
      </c>
    </row>
    <row r="184" spans="1:9">
      <c r="A184" s="7"/>
      <c r="B184" s="7"/>
      <c r="C184" s="119" t="s">
        <v>270</v>
      </c>
      <c r="D184" s="25" t="s">
        <v>474</v>
      </c>
      <c r="E184" s="25">
        <v>18</v>
      </c>
      <c r="F184" s="25">
        <v>195</v>
      </c>
      <c r="G184" s="120">
        <f t="shared" si="15"/>
        <v>3510</v>
      </c>
      <c r="H184" s="120">
        <v>2819</v>
      </c>
      <c r="I184" s="134">
        <f t="shared" si="16"/>
        <v>0.80313390313390309</v>
      </c>
    </row>
    <row r="185" spans="1:9">
      <c r="A185" s="7"/>
      <c r="B185" s="7"/>
      <c r="C185" s="119" t="s">
        <v>211</v>
      </c>
      <c r="D185" s="25" t="s">
        <v>475</v>
      </c>
      <c r="E185" s="25">
        <v>27</v>
      </c>
      <c r="F185" s="25">
        <v>189</v>
      </c>
      <c r="G185" s="120">
        <f t="shared" si="15"/>
        <v>5103</v>
      </c>
      <c r="H185" s="120">
        <v>4185</v>
      </c>
      <c r="I185" s="134">
        <f t="shared" si="16"/>
        <v>0.82010582010582012</v>
      </c>
    </row>
    <row r="186" spans="1:9">
      <c r="A186" s="7"/>
      <c r="B186" s="7"/>
      <c r="C186" s="119" t="s">
        <v>213</v>
      </c>
      <c r="D186" s="25" t="s">
        <v>476</v>
      </c>
      <c r="E186" s="119">
        <v>32</v>
      </c>
      <c r="F186" s="119">
        <v>189</v>
      </c>
      <c r="G186" s="120">
        <f t="shared" si="15"/>
        <v>6048</v>
      </c>
      <c r="H186" s="120">
        <v>5116</v>
      </c>
      <c r="I186" s="134">
        <f t="shared" si="16"/>
        <v>0.84589947089947093</v>
      </c>
    </row>
    <row r="187" spans="1:9">
      <c r="A187" s="7"/>
      <c r="B187" s="7"/>
      <c r="C187" s="119" t="s">
        <v>477</v>
      </c>
      <c r="D187" s="25" t="s">
        <v>478</v>
      </c>
      <c r="E187" s="119">
        <v>31</v>
      </c>
      <c r="F187" s="119">
        <v>158</v>
      </c>
      <c r="G187" s="120">
        <f t="shared" si="15"/>
        <v>4898</v>
      </c>
      <c r="H187" s="120">
        <v>4215</v>
      </c>
      <c r="I187" s="134">
        <f t="shared" si="16"/>
        <v>0.86055532870559415</v>
      </c>
    </row>
    <row r="188" spans="1:9">
      <c r="A188" s="7"/>
      <c r="B188" s="7"/>
      <c r="C188" s="119" t="s">
        <v>334</v>
      </c>
      <c r="D188" s="25" t="s">
        <v>479</v>
      </c>
      <c r="E188" s="119">
        <v>18</v>
      </c>
      <c r="F188" s="119">
        <v>189</v>
      </c>
      <c r="G188" s="120">
        <f t="shared" si="15"/>
        <v>3402</v>
      </c>
      <c r="H188" s="120">
        <v>2502</v>
      </c>
      <c r="I188" s="134">
        <f t="shared" si="16"/>
        <v>0.73544973544973546</v>
      </c>
    </row>
    <row r="189" spans="1:9">
      <c r="A189" s="25"/>
      <c r="B189" s="163"/>
      <c r="C189" s="130" t="s">
        <v>258</v>
      </c>
      <c r="D189" s="130"/>
      <c r="E189" s="130"/>
      <c r="F189" s="130"/>
      <c r="G189" s="132">
        <f>SUM(G183:G188)</f>
        <v>27983</v>
      </c>
      <c r="H189" s="132">
        <f>SUM(H183:H188)</f>
        <v>23050</v>
      </c>
      <c r="I189" s="133">
        <f t="shared" si="16"/>
        <v>0.82371439802737378</v>
      </c>
    </row>
    <row r="190" spans="1:9">
      <c r="A190" s="25"/>
      <c r="B190" s="158" t="s">
        <v>448</v>
      </c>
      <c r="C190" s="159"/>
      <c r="D190" s="159"/>
      <c r="E190" s="159"/>
      <c r="F190" s="159"/>
      <c r="G190" s="160">
        <f>SUM(G165:G188)</f>
        <v>269125</v>
      </c>
      <c r="H190" s="160">
        <f>SUM(H165:H188)</f>
        <v>236298</v>
      </c>
      <c r="I190" s="143">
        <f t="shared" si="16"/>
        <v>0.87802322340919647</v>
      </c>
    </row>
    <row r="191" spans="1:9">
      <c r="A191" s="7" t="s">
        <v>480</v>
      </c>
      <c r="B191" s="7" t="s">
        <v>480</v>
      </c>
      <c r="C191" s="7" t="s">
        <v>124</v>
      </c>
      <c r="D191" s="25" t="s">
        <v>481</v>
      </c>
      <c r="E191" s="25">
        <v>33</v>
      </c>
      <c r="F191" s="25">
        <f>8+28+225</f>
        <v>261</v>
      </c>
      <c r="G191" s="120">
        <f>E191*F191</f>
        <v>8613</v>
      </c>
      <c r="H191" s="121">
        <v>23807</v>
      </c>
      <c r="I191" s="148">
        <f>H191/(G191+G192+G193+G194+G195)</f>
        <v>0.54736285464661794</v>
      </c>
    </row>
    <row r="192" spans="1:9">
      <c r="A192" s="7"/>
      <c r="B192" s="7"/>
      <c r="C192" s="7"/>
      <c r="D192" s="25" t="s">
        <v>482</v>
      </c>
      <c r="E192" s="25">
        <v>33</v>
      </c>
      <c r="F192" s="25">
        <f>6+48+314</f>
        <v>368</v>
      </c>
      <c r="G192" s="120">
        <f t="shared" ref="G192:G207" si="17">E192*F192</f>
        <v>12144</v>
      </c>
      <c r="H192" s="121"/>
      <c r="I192" s="152"/>
    </row>
    <row r="193" spans="1:9">
      <c r="A193" s="7"/>
      <c r="B193" s="7"/>
      <c r="C193" s="7"/>
      <c r="D193" s="25" t="s">
        <v>483</v>
      </c>
      <c r="E193" s="25">
        <v>33</v>
      </c>
      <c r="F193" s="25">
        <f>8+28+225</f>
        <v>261</v>
      </c>
      <c r="G193" s="120">
        <f t="shared" si="17"/>
        <v>8613</v>
      </c>
      <c r="H193" s="121"/>
      <c r="I193" s="152"/>
    </row>
    <row r="194" spans="1:9">
      <c r="A194" s="7"/>
      <c r="B194" s="7"/>
      <c r="C194" s="7"/>
      <c r="D194" s="25" t="s">
        <v>484</v>
      </c>
      <c r="E194" s="25">
        <v>33</v>
      </c>
      <c r="F194" s="25">
        <v>269</v>
      </c>
      <c r="G194" s="120">
        <f t="shared" si="17"/>
        <v>8877</v>
      </c>
      <c r="H194" s="121"/>
      <c r="I194" s="152"/>
    </row>
    <row r="195" spans="1:9">
      <c r="A195" s="7"/>
      <c r="B195" s="7"/>
      <c r="C195" s="7"/>
      <c r="D195" s="25" t="s">
        <v>485</v>
      </c>
      <c r="E195" s="25">
        <v>33</v>
      </c>
      <c r="F195" s="25">
        <v>159</v>
      </c>
      <c r="G195" s="120">
        <f t="shared" si="17"/>
        <v>5247</v>
      </c>
      <c r="H195" s="121"/>
      <c r="I195" s="154"/>
    </row>
    <row r="196" spans="1:9">
      <c r="A196" s="7"/>
      <c r="B196" s="7"/>
      <c r="C196" s="7" t="s">
        <v>139</v>
      </c>
      <c r="D196" s="25" t="s">
        <v>486</v>
      </c>
      <c r="E196" s="25">
        <v>62</v>
      </c>
      <c r="F196" s="25">
        <v>275</v>
      </c>
      <c r="G196" s="120">
        <f t="shared" si="17"/>
        <v>17050</v>
      </c>
      <c r="H196" s="121">
        <v>15352</v>
      </c>
      <c r="I196" s="148">
        <f>H196/(G196+G197)</f>
        <v>0.56859259259259254</v>
      </c>
    </row>
    <row r="197" spans="1:9">
      <c r="A197" s="7"/>
      <c r="B197" s="7"/>
      <c r="C197" s="7"/>
      <c r="D197" s="25" t="s">
        <v>487</v>
      </c>
      <c r="E197" s="25">
        <v>25</v>
      </c>
      <c r="F197" s="25">
        <v>398</v>
      </c>
      <c r="G197" s="120">
        <f t="shared" si="17"/>
        <v>9950</v>
      </c>
      <c r="H197" s="121"/>
      <c r="I197" s="154"/>
    </row>
    <row r="198" spans="1:9">
      <c r="A198" s="7"/>
      <c r="B198" s="7"/>
      <c r="C198" s="25" t="s">
        <v>211</v>
      </c>
      <c r="D198" s="25" t="s">
        <v>488</v>
      </c>
      <c r="E198" s="25">
        <v>40</v>
      </c>
      <c r="F198" s="25">
        <v>189</v>
      </c>
      <c r="G198" s="120">
        <f t="shared" si="17"/>
        <v>7560</v>
      </c>
      <c r="H198" s="120">
        <v>5762</v>
      </c>
      <c r="I198" s="134">
        <f>H198/G198</f>
        <v>0.76216931216931216</v>
      </c>
    </row>
    <row r="199" spans="1:9">
      <c r="A199" s="7"/>
      <c r="B199" s="7"/>
      <c r="C199" s="25" t="s">
        <v>334</v>
      </c>
      <c r="D199" s="25" t="s">
        <v>489</v>
      </c>
      <c r="E199" s="25">
        <v>31</v>
      </c>
      <c r="F199" s="25">
        <v>189</v>
      </c>
      <c r="G199" s="120">
        <f t="shared" si="17"/>
        <v>5859</v>
      </c>
      <c r="H199" s="120">
        <v>4535</v>
      </c>
      <c r="I199" s="134">
        <f>H199/G199</f>
        <v>0.77402287079706433</v>
      </c>
    </row>
    <row r="200" spans="1:9">
      <c r="A200" s="7"/>
      <c r="B200" s="7"/>
      <c r="C200" s="25" t="s">
        <v>205</v>
      </c>
      <c r="D200" s="25" t="s">
        <v>490</v>
      </c>
      <c r="E200" s="25">
        <v>31</v>
      </c>
      <c r="F200" s="25">
        <v>195</v>
      </c>
      <c r="G200" s="120">
        <f t="shared" si="17"/>
        <v>6045</v>
      </c>
      <c r="H200" s="120">
        <v>5332</v>
      </c>
      <c r="I200" s="134">
        <f>H200/G200</f>
        <v>0.88205128205128203</v>
      </c>
    </row>
    <row r="201" spans="1:9">
      <c r="A201" s="7"/>
      <c r="B201" s="7"/>
      <c r="C201" s="7" t="s">
        <v>491</v>
      </c>
      <c r="D201" s="25" t="s">
        <v>492</v>
      </c>
      <c r="E201" s="25">
        <v>17</v>
      </c>
      <c r="F201" s="25">
        <v>264</v>
      </c>
      <c r="G201" s="120">
        <f t="shared" si="17"/>
        <v>4488</v>
      </c>
      <c r="H201" s="121">
        <v>7132</v>
      </c>
      <c r="I201" s="148">
        <f>H201/(G201+G202+G203)</f>
        <v>0.71355677838919462</v>
      </c>
    </row>
    <row r="202" spans="1:9">
      <c r="A202" s="7"/>
      <c r="B202" s="7"/>
      <c r="C202" s="7"/>
      <c r="D202" s="25" t="s">
        <v>493</v>
      </c>
      <c r="E202" s="25">
        <v>17</v>
      </c>
      <c r="F202" s="25">
        <v>283</v>
      </c>
      <c r="G202" s="120">
        <f t="shared" si="17"/>
        <v>4811</v>
      </c>
      <c r="H202" s="121"/>
      <c r="I202" s="152"/>
    </row>
    <row r="203" spans="1:9">
      <c r="A203" s="7"/>
      <c r="B203" s="7"/>
      <c r="C203" s="7"/>
      <c r="D203" s="25" t="s">
        <v>494</v>
      </c>
      <c r="E203" s="25">
        <v>4</v>
      </c>
      <c r="F203" s="119">
        <v>174</v>
      </c>
      <c r="G203" s="120">
        <f t="shared" si="17"/>
        <v>696</v>
      </c>
      <c r="H203" s="121"/>
      <c r="I203" s="154"/>
    </row>
    <row r="204" spans="1:9">
      <c r="A204" s="7"/>
      <c r="B204" s="7"/>
      <c r="C204" s="128" t="s">
        <v>495</v>
      </c>
      <c r="D204" s="25" t="s">
        <v>496</v>
      </c>
      <c r="E204" s="25">
        <v>136</v>
      </c>
      <c r="F204" s="119">
        <v>311</v>
      </c>
      <c r="G204" s="120">
        <f t="shared" si="17"/>
        <v>42296</v>
      </c>
      <c r="H204" s="147">
        <v>39888</v>
      </c>
      <c r="I204" s="148">
        <f>H204/(G204+G205)</f>
        <v>0.73552027438181111</v>
      </c>
    </row>
    <row r="205" spans="1:9">
      <c r="A205" s="7"/>
      <c r="B205" s="7"/>
      <c r="C205" s="129"/>
      <c r="D205" s="25" t="s">
        <v>497</v>
      </c>
      <c r="E205" s="25">
        <v>31</v>
      </c>
      <c r="F205" s="119">
        <f>59+326</f>
        <v>385</v>
      </c>
      <c r="G205" s="120">
        <f t="shared" si="17"/>
        <v>11935</v>
      </c>
      <c r="H205" s="151"/>
      <c r="I205" s="154"/>
    </row>
    <row r="206" spans="1:9">
      <c r="A206" s="7"/>
      <c r="B206" s="7"/>
      <c r="C206" s="119" t="s">
        <v>498</v>
      </c>
      <c r="D206" s="25" t="s">
        <v>499</v>
      </c>
      <c r="E206" s="25">
        <v>14</v>
      </c>
      <c r="F206" s="119">
        <v>188</v>
      </c>
      <c r="G206" s="120">
        <f t="shared" si="17"/>
        <v>2632</v>
      </c>
      <c r="H206" s="144">
        <v>14684</v>
      </c>
      <c r="I206" s="148">
        <f>H206/(G206+G207)</f>
        <v>0.86928723656168605</v>
      </c>
    </row>
    <row r="207" spans="1:9">
      <c r="A207" s="7"/>
      <c r="B207" s="7"/>
      <c r="C207" s="119" t="s">
        <v>498</v>
      </c>
      <c r="D207" s="25" t="s">
        <v>500</v>
      </c>
      <c r="E207" s="25">
        <v>62</v>
      </c>
      <c r="F207" s="119">
        <v>230</v>
      </c>
      <c r="G207" s="120">
        <f t="shared" si="17"/>
        <v>14260</v>
      </c>
      <c r="H207" s="145"/>
      <c r="I207" s="154"/>
    </row>
    <row r="208" spans="1:9">
      <c r="A208" s="25"/>
      <c r="B208" s="158" t="s">
        <v>501</v>
      </c>
      <c r="C208" s="159"/>
      <c r="D208" s="159"/>
      <c r="E208" s="159"/>
      <c r="F208" s="159"/>
      <c r="G208" s="160">
        <f>SUM(G191:G207)</f>
        <v>171076</v>
      </c>
      <c r="H208" s="142">
        <f>SUM(H191:H207)</f>
        <v>116492</v>
      </c>
      <c r="I208" s="143">
        <f>H208/G208</f>
        <v>0.6809371273586009</v>
      </c>
    </row>
    <row r="209" spans="1:9">
      <c r="A209" s="7" t="s">
        <v>502</v>
      </c>
      <c r="B209" s="7" t="s">
        <v>503</v>
      </c>
      <c r="C209" s="135" t="s">
        <v>139</v>
      </c>
      <c r="D209" s="25" t="s">
        <v>504</v>
      </c>
      <c r="E209" s="119">
        <v>31</v>
      </c>
      <c r="F209" s="119">
        <v>311</v>
      </c>
      <c r="G209" s="120">
        <f>E209*F209</f>
        <v>9641</v>
      </c>
      <c r="H209" s="153">
        <v>11830</v>
      </c>
      <c r="I209" s="148">
        <f>H209/(G209+G210)</f>
        <v>0.66681697762245651</v>
      </c>
    </row>
    <row r="210" spans="1:9">
      <c r="A210" s="7"/>
      <c r="B210" s="7"/>
      <c r="C210" s="135"/>
      <c r="D210" s="25" t="s">
        <v>505</v>
      </c>
      <c r="E210" s="119">
        <v>30</v>
      </c>
      <c r="F210" s="119">
        <f>(290+250)/2</f>
        <v>270</v>
      </c>
      <c r="G210" s="120">
        <f t="shared" ref="G210:G218" si="18">E210*F210</f>
        <v>8100</v>
      </c>
      <c r="H210" s="153"/>
      <c r="I210" s="154"/>
    </row>
    <row r="211" spans="1:9">
      <c r="A211" s="7"/>
      <c r="B211" s="7"/>
      <c r="C211" s="135" t="s">
        <v>124</v>
      </c>
      <c r="D211" s="25" t="s">
        <v>506</v>
      </c>
      <c r="E211" s="119">
        <v>32</v>
      </c>
      <c r="F211" s="119">
        <f>8+56+227</f>
        <v>291</v>
      </c>
      <c r="G211" s="120">
        <f t="shared" si="18"/>
        <v>9312</v>
      </c>
      <c r="H211" s="153">
        <v>23359</v>
      </c>
      <c r="I211" s="148">
        <f>H211/(G211+G212+G213)</f>
        <v>0.999272758384668</v>
      </c>
    </row>
    <row r="212" spans="1:9">
      <c r="A212" s="7"/>
      <c r="B212" s="7"/>
      <c r="C212" s="135"/>
      <c r="D212" s="25" t="s">
        <v>507</v>
      </c>
      <c r="E212" s="119">
        <v>32</v>
      </c>
      <c r="F212" s="119">
        <f>8+28+225</f>
        <v>261</v>
      </c>
      <c r="G212" s="120">
        <f t="shared" si="18"/>
        <v>8352</v>
      </c>
      <c r="H212" s="153"/>
      <c r="I212" s="152"/>
    </row>
    <row r="213" spans="1:9">
      <c r="A213" s="7"/>
      <c r="B213" s="7"/>
      <c r="C213" s="135"/>
      <c r="D213" s="25" t="s">
        <v>508</v>
      </c>
      <c r="E213" s="119">
        <v>21</v>
      </c>
      <c r="F213" s="119">
        <v>272</v>
      </c>
      <c r="G213" s="120">
        <f t="shared" si="18"/>
        <v>5712</v>
      </c>
      <c r="H213" s="153"/>
      <c r="I213" s="154"/>
    </row>
    <row r="214" spans="1:9">
      <c r="A214" s="7"/>
      <c r="B214" s="7"/>
      <c r="C214" s="135" t="s">
        <v>509</v>
      </c>
      <c r="D214" s="25" t="s">
        <v>510</v>
      </c>
      <c r="E214" s="119">
        <v>31</v>
      </c>
      <c r="F214" s="119">
        <v>303</v>
      </c>
      <c r="G214" s="120">
        <f t="shared" si="18"/>
        <v>9393</v>
      </c>
      <c r="H214" s="153">
        <v>32761</v>
      </c>
      <c r="I214" s="148">
        <f>H214/(G214+G215+G216+G217)</f>
        <v>0.87556458294358175</v>
      </c>
    </row>
    <row r="215" spans="1:9">
      <c r="A215" s="7"/>
      <c r="B215" s="7"/>
      <c r="C215" s="135"/>
      <c r="D215" s="25" t="s">
        <v>511</v>
      </c>
      <c r="E215" s="119">
        <v>31</v>
      </c>
      <c r="F215" s="119">
        <f>4+48+28+184</f>
        <v>264</v>
      </c>
      <c r="G215" s="120">
        <f t="shared" si="18"/>
        <v>8184</v>
      </c>
      <c r="H215" s="153"/>
      <c r="I215" s="152"/>
    </row>
    <row r="216" spans="1:9">
      <c r="A216" s="7"/>
      <c r="B216" s="7"/>
      <c r="C216" s="135"/>
      <c r="D216" s="25" t="s">
        <v>512</v>
      </c>
      <c r="E216" s="119">
        <v>31</v>
      </c>
      <c r="F216" s="119">
        <v>303</v>
      </c>
      <c r="G216" s="120">
        <f t="shared" si="18"/>
        <v>9393</v>
      </c>
      <c r="H216" s="153"/>
      <c r="I216" s="152"/>
    </row>
    <row r="217" spans="1:9">
      <c r="A217" s="7"/>
      <c r="B217" s="7"/>
      <c r="C217" s="135"/>
      <c r="D217" s="25" t="s">
        <v>513</v>
      </c>
      <c r="E217" s="119">
        <v>31</v>
      </c>
      <c r="F217" s="119">
        <v>337</v>
      </c>
      <c r="G217" s="120">
        <f t="shared" si="18"/>
        <v>10447</v>
      </c>
      <c r="H217" s="153"/>
      <c r="I217" s="154"/>
    </row>
    <row r="218" spans="1:9">
      <c r="A218" s="7"/>
      <c r="B218" s="7"/>
      <c r="C218" s="119" t="s">
        <v>514</v>
      </c>
      <c r="D218" s="25" t="s">
        <v>515</v>
      </c>
      <c r="E218" s="119">
        <v>13</v>
      </c>
      <c r="F218" s="119">
        <v>375</v>
      </c>
      <c r="G218" s="120">
        <f t="shared" si="18"/>
        <v>4875</v>
      </c>
      <c r="H218" s="126">
        <v>4036</v>
      </c>
      <c r="I218" s="134">
        <f>H218/G218</f>
        <v>0.82789743589743592</v>
      </c>
    </row>
    <row r="219" spans="1:9">
      <c r="A219" s="25"/>
      <c r="B219" s="158" t="s">
        <v>501</v>
      </c>
      <c r="C219" s="159"/>
      <c r="D219" s="159"/>
      <c r="E219" s="159"/>
      <c r="F219" s="159"/>
      <c r="G219" s="160">
        <f>SUM(G209:G218)</f>
        <v>83409</v>
      </c>
      <c r="H219" s="142">
        <f>SUM(H209:H218)</f>
        <v>71986</v>
      </c>
      <c r="I219" s="143">
        <f>H219/G219</f>
        <v>0.8630483520962966</v>
      </c>
    </row>
    <row r="220" spans="1:9">
      <c r="A220" s="25" t="s">
        <v>516</v>
      </c>
      <c r="B220" s="120" t="s">
        <v>517</v>
      </c>
      <c r="C220" s="126" t="s">
        <v>124</v>
      </c>
      <c r="D220" s="25" t="s">
        <v>518</v>
      </c>
      <c r="E220" s="126">
        <v>13</v>
      </c>
      <c r="F220" s="126">
        <v>272</v>
      </c>
      <c r="G220" s="120">
        <f>E220*F220</f>
        <v>3536</v>
      </c>
      <c r="H220" s="126">
        <v>3034</v>
      </c>
      <c r="I220" s="134">
        <f>H220/G220</f>
        <v>0.85803167420814475</v>
      </c>
    </row>
    <row r="221" spans="1:9">
      <c r="A221" s="7" t="s">
        <v>519</v>
      </c>
      <c r="B221" s="121" t="s">
        <v>520</v>
      </c>
      <c r="C221" s="153" t="s">
        <v>124</v>
      </c>
      <c r="D221" s="25" t="s">
        <v>521</v>
      </c>
      <c r="E221" s="126">
        <v>10</v>
      </c>
      <c r="F221" s="126">
        <f>24+248</f>
        <v>272</v>
      </c>
      <c r="G221" s="120">
        <f t="shared" ref="G221:G227" si="19">E221*F221</f>
        <v>2720</v>
      </c>
      <c r="H221" s="153">
        <v>13974</v>
      </c>
      <c r="I221" s="148">
        <f>H221/(G221+G222)</f>
        <v>0.91668853319338761</v>
      </c>
    </row>
    <row r="222" spans="1:9">
      <c r="A222" s="7"/>
      <c r="B222" s="121"/>
      <c r="C222" s="153"/>
      <c r="D222" s="25" t="s">
        <v>522</v>
      </c>
      <c r="E222" s="120">
        <v>31</v>
      </c>
      <c r="F222" s="120">
        <f>12+24+368</f>
        <v>404</v>
      </c>
      <c r="G222" s="120">
        <f t="shared" si="19"/>
        <v>12524</v>
      </c>
      <c r="H222" s="153"/>
      <c r="I222" s="154"/>
    </row>
    <row r="223" spans="1:9">
      <c r="A223" s="7"/>
      <c r="B223" s="121"/>
      <c r="C223" s="126" t="s">
        <v>523</v>
      </c>
      <c r="D223" s="25" t="s">
        <v>524</v>
      </c>
      <c r="E223" s="120">
        <v>31</v>
      </c>
      <c r="F223" s="120">
        <v>287</v>
      </c>
      <c r="G223" s="120">
        <f t="shared" si="19"/>
        <v>8897</v>
      </c>
      <c r="H223" s="126">
        <v>6890</v>
      </c>
      <c r="I223" s="134">
        <f t="shared" ref="I223:I230" si="20">H223/G223</f>
        <v>0.77441834326177361</v>
      </c>
    </row>
    <row r="224" spans="1:9">
      <c r="A224" s="7"/>
      <c r="B224" s="120"/>
      <c r="C224" s="130" t="s">
        <v>258</v>
      </c>
      <c r="D224" s="130"/>
      <c r="E224" s="130"/>
      <c r="F224" s="130"/>
      <c r="G224" s="132">
        <f>SUM(G220:G223)</f>
        <v>27677</v>
      </c>
      <c r="H224" s="132">
        <f>SUM(H220:H223)</f>
        <v>23898</v>
      </c>
      <c r="I224" s="133">
        <f t="shared" si="20"/>
        <v>0.86346063518444915</v>
      </c>
    </row>
    <row r="225" spans="1:9">
      <c r="A225" s="7"/>
      <c r="B225" s="121" t="s">
        <v>525</v>
      </c>
      <c r="C225" s="126" t="s">
        <v>139</v>
      </c>
      <c r="D225" s="25" t="s">
        <v>526</v>
      </c>
      <c r="E225" s="120">
        <v>31</v>
      </c>
      <c r="F225" s="120">
        <f>28+36+247</f>
        <v>311</v>
      </c>
      <c r="G225" s="120">
        <f t="shared" si="19"/>
        <v>9641</v>
      </c>
      <c r="H225" s="126">
        <v>8056</v>
      </c>
      <c r="I225" s="134">
        <f t="shared" si="20"/>
        <v>0.83559796701586975</v>
      </c>
    </row>
    <row r="226" spans="1:9">
      <c r="A226" s="7"/>
      <c r="B226" s="121"/>
      <c r="C226" s="126" t="s">
        <v>124</v>
      </c>
      <c r="D226" s="25" t="s">
        <v>527</v>
      </c>
      <c r="E226" s="120">
        <v>31</v>
      </c>
      <c r="F226" s="120">
        <f>8+28+225</f>
        <v>261</v>
      </c>
      <c r="G226" s="120">
        <f t="shared" si="19"/>
        <v>8091</v>
      </c>
      <c r="H226" s="126">
        <v>7389</v>
      </c>
      <c r="I226" s="134">
        <f t="shared" si="20"/>
        <v>0.91323692992213568</v>
      </c>
    </row>
    <row r="227" spans="1:9">
      <c r="A227" s="7"/>
      <c r="B227" s="121"/>
      <c r="C227" s="126" t="s">
        <v>523</v>
      </c>
      <c r="D227" s="25" t="s">
        <v>528</v>
      </c>
      <c r="E227" s="120">
        <v>31</v>
      </c>
      <c r="F227" s="120">
        <v>287</v>
      </c>
      <c r="G227" s="120">
        <f t="shared" si="19"/>
        <v>8897</v>
      </c>
      <c r="H227" s="126">
        <v>7009</v>
      </c>
      <c r="I227" s="134">
        <f t="shared" si="20"/>
        <v>0.78779363830504667</v>
      </c>
    </row>
    <row r="228" spans="1:9">
      <c r="A228" s="25"/>
      <c r="B228" s="169"/>
      <c r="C228" s="130" t="s">
        <v>258</v>
      </c>
      <c r="D228" s="130"/>
      <c r="E228" s="130"/>
      <c r="F228" s="130"/>
      <c r="G228" s="132">
        <f>SUM(G225:G227)</f>
        <v>26629</v>
      </c>
      <c r="H228" s="132">
        <f>SUM(H225:H227)</f>
        <v>22454</v>
      </c>
      <c r="I228" s="133">
        <f t="shared" si="20"/>
        <v>0.84321604266025763</v>
      </c>
    </row>
    <row r="229" spans="1:9">
      <c r="A229" s="25"/>
      <c r="B229" s="158" t="s">
        <v>529</v>
      </c>
      <c r="C229" s="159"/>
      <c r="D229" s="159"/>
      <c r="E229" s="159"/>
      <c r="F229" s="159"/>
      <c r="G229" s="160">
        <f>SUM(G221:G227)</f>
        <v>78447</v>
      </c>
      <c r="H229" s="142">
        <f>SUM(H221:H227)</f>
        <v>67216</v>
      </c>
      <c r="I229" s="143">
        <f t="shared" si="20"/>
        <v>0.856833275969763</v>
      </c>
    </row>
    <row r="230" spans="1:9">
      <c r="A230" s="7" t="s">
        <v>530</v>
      </c>
      <c r="B230" s="121" t="s">
        <v>531</v>
      </c>
      <c r="C230" s="126" t="s">
        <v>532</v>
      </c>
      <c r="D230" s="25" t="s">
        <v>533</v>
      </c>
      <c r="E230" s="120">
        <v>31</v>
      </c>
      <c r="F230" s="120">
        <v>368</v>
      </c>
      <c r="G230" s="120">
        <f>E230*F230</f>
        <v>11408</v>
      </c>
      <c r="H230" s="126">
        <v>9995</v>
      </c>
      <c r="I230" s="134">
        <f t="shared" si="20"/>
        <v>0.87613955119214582</v>
      </c>
    </row>
    <row r="231" spans="1:9">
      <c r="A231" s="7"/>
      <c r="B231" s="121"/>
      <c r="C231" s="153" t="s">
        <v>534</v>
      </c>
      <c r="D231" s="25" t="s">
        <v>535</v>
      </c>
      <c r="E231" s="120">
        <v>51</v>
      </c>
      <c r="F231" s="120">
        <v>288</v>
      </c>
      <c r="G231" s="120">
        <f t="shared" ref="G231:G241" si="21">E231*F231</f>
        <v>14688</v>
      </c>
      <c r="H231" s="121">
        <v>12800</v>
      </c>
      <c r="I231" s="148">
        <f>H231/(G231+G232)</f>
        <v>0.54200542005420049</v>
      </c>
    </row>
    <row r="232" spans="1:9">
      <c r="A232" s="7"/>
      <c r="B232" s="121"/>
      <c r="C232" s="153"/>
      <c r="D232" s="25" t="s">
        <v>536</v>
      </c>
      <c r="E232" s="120">
        <v>31</v>
      </c>
      <c r="F232" s="120">
        <v>288</v>
      </c>
      <c r="G232" s="120">
        <f t="shared" si="21"/>
        <v>8928</v>
      </c>
      <c r="H232" s="121"/>
      <c r="I232" s="154"/>
    </row>
    <row r="233" spans="1:9">
      <c r="A233" s="7"/>
      <c r="B233" s="121"/>
      <c r="C233" s="126" t="s">
        <v>537</v>
      </c>
      <c r="D233" s="25" t="s">
        <v>538</v>
      </c>
      <c r="E233" s="120">
        <v>79</v>
      </c>
      <c r="F233" s="120">
        <v>377</v>
      </c>
      <c r="G233" s="120">
        <f t="shared" si="21"/>
        <v>29783</v>
      </c>
      <c r="H233" s="126">
        <v>24881</v>
      </c>
      <c r="I233" s="134">
        <f>H233/G233</f>
        <v>0.83540946177349495</v>
      </c>
    </row>
    <row r="234" spans="1:9">
      <c r="A234" s="7"/>
      <c r="B234" s="120"/>
      <c r="C234" s="130" t="s">
        <v>258</v>
      </c>
      <c r="D234" s="130"/>
      <c r="E234" s="130"/>
      <c r="F234" s="130"/>
      <c r="G234" s="132">
        <f>SUM(G230:G233)</f>
        <v>64807</v>
      </c>
      <c r="H234" s="132">
        <f>SUM(H230:H233)</f>
        <v>47676</v>
      </c>
      <c r="I234" s="133">
        <f>H234/G234</f>
        <v>0.73566127115897972</v>
      </c>
    </row>
    <row r="235" spans="1:9">
      <c r="A235" s="7"/>
      <c r="B235" s="121" t="s">
        <v>539</v>
      </c>
      <c r="C235" s="126" t="s">
        <v>205</v>
      </c>
      <c r="D235" s="25" t="s">
        <v>540</v>
      </c>
      <c r="E235" s="120">
        <v>31</v>
      </c>
      <c r="F235" s="120">
        <v>195</v>
      </c>
      <c r="G235" s="120">
        <f t="shared" si="21"/>
        <v>6045</v>
      </c>
      <c r="H235" s="126">
        <v>5130</v>
      </c>
      <c r="I235" s="134">
        <f>H235/G235</f>
        <v>0.84863523573200994</v>
      </c>
    </row>
    <row r="236" spans="1:9">
      <c r="A236" s="7"/>
      <c r="B236" s="121"/>
      <c r="C236" s="126" t="s">
        <v>334</v>
      </c>
      <c r="D236" s="25" t="s">
        <v>541</v>
      </c>
      <c r="E236" s="120">
        <v>69</v>
      </c>
      <c r="F236" s="120">
        <v>189</v>
      </c>
      <c r="G236" s="120">
        <f t="shared" si="21"/>
        <v>13041</v>
      </c>
      <c r="H236" s="126">
        <v>10505</v>
      </c>
      <c r="I236" s="134">
        <f>H236/G236</f>
        <v>0.80553638524653015</v>
      </c>
    </row>
    <row r="237" spans="1:9">
      <c r="A237" s="7"/>
      <c r="B237" s="121"/>
      <c r="C237" s="126" t="s">
        <v>211</v>
      </c>
      <c r="D237" s="25" t="s">
        <v>542</v>
      </c>
      <c r="E237" s="120">
        <v>40</v>
      </c>
      <c r="F237" s="120">
        <v>189</v>
      </c>
      <c r="G237" s="120">
        <f t="shared" si="21"/>
        <v>7560</v>
      </c>
      <c r="H237" s="126">
        <v>6427</v>
      </c>
      <c r="I237" s="134">
        <f>H237/G237</f>
        <v>0.85013227513227518</v>
      </c>
    </row>
    <row r="238" spans="1:9">
      <c r="A238" s="7"/>
      <c r="B238" s="121"/>
      <c r="C238" s="153" t="s">
        <v>208</v>
      </c>
      <c r="D238" s="25" t="s">
        <v>543</v>
      </c>
      <c r="E238" s="120">
        <v>31</v>
      </c>
      <c r="F238" s="120">
        <v>393</v>
      </c>
      <c r="G238" s="120">
        <f t="shared" si="21"/>
        <v>12183</v>
      </c>
      <c r="H238" s="153">
        <v>20001</v>
      </c>
      <c r="I238" s="148">
        <f>H238/(G238+G239)</f>
        <v>0.85005737600408005</v>
      </c>
    </row>
    <row r="239" spans="1:9">
      <c r="A239" s="7"/>
      <c r="B239" s="121"/>
      <c r="C239" s="153"/>
      <c r="D239" s="25" t="s">
        <v>544</v>
      </c>
      <c r="E239" s="120">
        <v>62</v>
      </c>
      <c r="F239" s="120">
        <v>183</v>
      </c>
      <c r="G239" s="120">
        <f t="shared" si="21"/>
        <v>11346</v>
      </c>
      <c r="H239" s="153"/>
      <c r="I239" s="154"/>
    </row>
    <row r="240" spans="1:9">
      <c r="A240" s="7"/>
      <c r="B240" s="120"/>
      <c r="C240" s="130" t="s">
        <v>258</v>
      </c>
      <c r="D240" s="130"/>
      <c r="E240" s="130"/>
      <c r="F240" s="130"/>
      <c r="G240" s="132">
        <f>SUM(G235:G239)</f>
        <v>50175</v>
      </c>
      <c r="H240" s="132">
        <f>SUM(H235:H239)</f>
        <v>42063</v>
      </c>
      <c r="I240" s="133">
        <f>H240/G240</f>
        <v>0.83832585949177874</v>
      </c>
    </row>
    <row r="241" spans="1:9">
      <c r="A241" s="7"/>
      <c r="B241" s="120" t="s">
        <v>545</v>
      </c>
      <c r="C241" s="126" t="s">
        <v>208</v>
      </c>
      <c r="D241" s="25" t="s">
        <v>546</v>
      </c>
      <c r="E241" s="120">
        <v>62</v>
      </c>
      <c r="F241" s="120">
        <v>183</v>
      </c>
      <c r="G241" s="120">
        <f t="shared" si="21"/>
        <v>11346</v>
      </c>
      <c r="H241" s="126">
        <v>7119</v>
      </c>
      <c r="I241" s="134">
        <f>H241/G241</f>
        <v>0.62744579587519833</v>
      </c>
    </row>
    <row r="242" spans="1:9">
      <c r="A242" s="25"/>
      <c r="B242" s="158" t="s">
        <v>547</v>
      </c>
      <c r="C242" s="159"/>
      <c r="D242" s="159"/>
      <c r="E242" s="159"/>
      <c r="F242" s="159"/>
      <c r="G242" s="160">
        <f>SUM(G230:G241)</f>
        <v>241310</v>
      </c>
      <c r="H242" s="142">
        <f>SUM(H230:H241)</f>
        <v>186597</v>
      </c>
      <c r="I242" s="143">
        <f>H242/G242</f>
        <v>0.77326675231030628</v>
      </c>
    </row>
    <row r="243" spans="1:9">
      <c r="A243" s="25" t="s">
        <v>548</v>
      </c>
      <c r="B243" s="120" t="s">
        <v>549</v>
      </c>
      <c r="C243" s="126" t="s">
        <v>124</v>
      </c>
      <c r="D243" s="25" t="s">
        <v>550</v>
      </c>
      <c r="E243" s="120">
        <v>17</v>
      </c>
      <c r="F243" s="120">
        <f>8+28+225</f>
        <v>261</v>
      </c>
      <c r="G243" s="120">
        <f>E243*F243</f>
        <v>4437</v>
      </c>
      <c r="H243" s="126">
        <v>3802</v>
      </c>
      <c r="I243" s="134">
        <f>H243/G243</f>
        <v>0.85688528284877175</v>
      </c>
    </row>
    <row r="244" spans="1:9">
      <c r="A244" s="25" t="s">
        <v>551</v>
      </c>
      <c r="B244" s="120" t="s">
        <v>552</v>
      </c>
      <c r="C244" s="126" t="s">
        <v>553</v>
      </c>
      <c r="D244" s="25" t="s">
        <v>554</v>
      </c>
      <c r="E244" s="120">
        <v>18</v>
      </c>
      <c r="F244" s="120">
        <v>150</v>
      </c>
      <c r="G244" s="120">
        <f>E244*F244</f>
        <v>2700</v>
      </c>
      <c r="H244" s="126">
        <v>1743</v>
      </c>
      <c r="I244" s="134">
        <f>H244/G244</f>
        <v>0.64555555555555555</v>
      </c>
    </row>
  </sheetData>
  <mergeCells count="194">
    <mergeCell ref="B242:F242"/>
    <mergeCell ref="I231:I232"/>
    <mergeCell ref="C234:F234"/>
    <mergeCell ref="B235:B239"/>
    <mergeCell ref="C238:C239"/>
    <mergeCell ref="H238:H239"/>
    <mergeCell ref="I238:I239"/>
    <mergeCell ref="C228:F228"/>
    <mergeCell ref="B229:F229"/>
    <mergeCell ref="A230:A241"/>
    <mergeCell ref="B230:B233"/>
    <mergeCell ref="C231:C232"/>
    <mergeCell ref="H231:H232"/>
    <mergeCell ref="C240:F240"/>
    <mergeCell ref="A221:A227"/>
    <mergeCell ref="B221:B223"/>
    <mergeCell ref="C221:C222"/>
    <mergeCell ref="H221:H222"/>
    <mergeCell ref="I221:I222"/>
    <mergeCell ref="C224:F224"/>
    <mergeCell ref="B225:B227"/>
    <mergeCell ref="H211:H213"/>
    <mergeCell ref="I211:I213"/>
    <mergeCell ref="C214:C217"/>
    <mergeCell ref="H214:H217"/>
    <mergeCell ref="I214:I217"/>
    <mergeCell ref="B219:F219"/>
    <mergeCell ref="I204:I205"/>
    <mergeCell ref="H206:H207"/>
    <mergeCell ref="I206:I207"/>
    <mergeCell ref="B208:F208"/>
    <mergeCell ref="A209:A218"/>
    <mergeCell ref="B209:B218"/>
    <mergeCell ref="C209:C210"/>
    <mergeCell ref="H209:H210"/>
    <mergeCell ref="I209:I210"/>
    <mergeCell ref="C211:C213"/>
    <mergeCell ref="I191:I195"/>
    <mergeCell ref="C196:C197"/>
    <mergeCell ref="H196:H197"/>
    <mergeCell ref="I196:I197"/>
    <mergeCell ref="C201:C203"/>
    <mergeCell ref="H201:H203"/>
    <mergeCell ref="I201:I203"/>
    <mergeCell ref="C189:F189"/>
    <mergeCell ref="B190:F190"/>
    <mergeCell ref="A191:A207"/>
    <mergeCell ref="B191:B207"/>
    <mergeCell ref="C191:C195"/>
    <mergeCell ref="H191:H195"/>
    <mergeCell ref="C204:C205"/>
    <mergeCell ref="H204:H205"/>
    <mergeCell ref="I166:I167"/>
    <mergeCell ref="C171:C173"/>
    <mergeCell ref="H171:H173"/>
    <mergeCell ref="I171:I173"/>
    <mergeCell ref="C175:C177"/>
    <mergeCell ref="H175:H177"/>
    <mergeCell ref="I175:I177"/>
    <mergeCell ref="C163:F163"/>
    <mergeCell ref="B164:F164"/>
    <mergeCell ref="A165:A188"/>
    <mergeCell ref="B165:B177"/>
    <mergeCell ref="C166:C167"/>
    <mergeCell ref="H166:H167"/>
    <mergeCell ref="C178:F178"/>
    <mergeCell ref="B179:B181"/>
    <mergeCell ref="C182:F182"/>
    <mergeCell ref="B183:B188"/>
    <mergeCell ref="I149:I153"/>
    <mergeCell ref="C154:F154"/>
    <mergeCell ref="B155:B157"/>
    <mergeCell ref="C158:F158"/>
    <mergeCell ref="B159:B162"/>
    <mergeCell ref="C160:C161"/>
    <mergeCell ref="H160:H161"/>
    <mergeCell ref="I160:I161"/>
    <mergeCell ref="A139:A162"/>
    <mergeCell ref="B139:B153"/>
    <mergeCell ref="C139:C142"/>
    <mergeCell ref="H139:H142"/>
    <mergeCell ref="I139:I142"/>
    <mergeCell ref="C143:C144"/>
    <mergeCell ref="H143:H144"/>
    <mergeCell ref="I143:I144"/>
    <mergeCell ref="C149:C153"/>
    <mergeCell ref="H149:H153"/>
    <mergeCell ref="A132:A137"/>
    <mergeCell ref="B132:B137"/>
    <mergeCell ref="C136:C137"/>
    <mergeCell ref="H136:H137"/>
    <mergeCell ref="I136:I137"/>
    <mergeCell ref="B138:F138"/>
    <mergeCell ref="C124:F124"/>
    <mergeCell ref="B125:F125"/>
    <mergeCell ref="A126:A129"/>
    <mergeCell ref="B128:B129"/>
    <mergeCell ref="C130:F130"/>
    <mergeCell ref="B131:F131"/>
    <mergeCell ref="A116:A117"/>
    <mergeCell ref="B116:B117"/>
    <mergeCell ref="B118:F118"/>
    <mergeCell ref="A119:A123"/>
    <mergeCell ref="B119:B120"/>
    <mergeCell ref="C121:F121"/>
    <mergeCell ref="B122:B123"/>
    <mergeCell ref="I103:I105"/>
    <mergeCell ref="C106:F106"/>
    <mergeCell ref="B110:F110"/>
    <mergeCell ref="A111:A114"/>
    <mergeCell ref="B111:B114"/>
    <mergeCell ref="B115:F115"/>
    <mergeCell ref="C94:F94"/>
    <mergeCell ref="B95:B105"/>
    <mergeCell ref="C97:C99"/>
    <mergeCell ref="H97:H99"/>
    <mergeCell ref="I97:I99"/>
    <mergeCell ref="C101:C102"/>
    <mergeCell ref="H101:H102"/>
    <mergeCell ref="I101:I102"/>
    <mergeCell ref="C103:C105"/>
    <mergeCell ref="H103:H105"/>
    <mergeCell ref="C85:C86"/>
    <mergeCell ref="H85:H86"/>
    <mergeCell ref="I85:I86"/>
    <mergeCell ref="C90:C92"/>
    <mergeCell ref="H90:H92"/>
    <mergeCell ref="I90:I92"/>
    <mergeCell ref="I77:I79"/>
    <mergeCell ref="C80:C81"/>
    <mergeCell ref="H80:H81"/>
    <mergeCell ref="I80:I81"/>
    <mergeCell ref="C82:C84"/>
    <mergeCell ref="H82:H84"/>
    <mergeCell ref="I82:I84"/>
    <mergeCell ref="C72:C73"/>
    <mergeCell ref="H72:H73"/>
    <mergeCell ref="I72:I73"/>
    <mergeCell ref="C74:F74"/>
    <mergeCell ref="B75:B93"/>
    <mergeCell ref="C75:C76"/>
    <mergeCell ref="H75:H76"/>
    <mergeCell ref="I75:I76"/>
    <mergeCell ref="C77:C79"/>
    <mergeCell ref="H77:H79"/>
    <mergeCell ref="H56:H58"/>
    <mergeCell ref="I56:I58"/>
    <mergeCell ref="C64:C65"/>
    <mergeCell ref="H64:H65"/>
    <mergeCell ref="I64:I65"/>
    <mergeCell ref="C66:C67"/>
    <mergeCell ref="H66:H67"/>
    <mergeCell ref="I66:I67"/>
    <mergeCell ref="H49:H50"/>
    <mergeCell ref="I49:I50"/>
    <mergeCell ref="C51:C52"/>
    <mergeCell ref="H51:H52"/>
    <mergeCell ref="I51:I52"/>
    <mergeCell ref="C55:F55"/>
    <mergeCell ref="B35:B41"/>
    <mergeCell ref="C41:F41"/>
    <mergeCell ref="B43:F43"/>
    <mergeCell ref="A44:A109"/>
    <mergeCell ref="B44:B55"/>
    <mergeCell ref="C49:C50"/>
    <mergeCell ref="B56:B68"/>
    <mergeCell ref="C56:C58"/>
    <mergeCell ref="C68:F68"/>
    <mergeCell ref="B69:B73"/>
    <mergeCell ref="B23:B34"/>
    <mergeCell ref="C24:C25"/>
    <mergeCell ref="H24:H25"/>
    <mergeCell ref="I24:I25"/>
    <mergeCell ref="C27:C28"/>
    <mergeCell ref="H27:H28"/>
    <mergeCell ref="I27:I28"/>
    <mergeCell ref="C34:F34"/>
    <mergeCell ref="I8:I9"/>
    <mergeCell ref="C11:C12"/>
    <mergeCell ref="H11:H12"/>
    <mergeCell ref="I11:I12"/>
    <mergeCell ref="C13:F13"/>
    <mergeCell ref="B14:B22"/>
    <mergeCell ref="C22:F22"/>
    <mergeCell ref="A2:A43"/>
    <mergeCell ref="B2:B13"/>
    <mergeCell ref="C2:C3"/>
    <mergeCell ref="H2:H3"/>
    <mergeCell ref="I2:I3"/>
    <mergeCell ref="C5:C7"/>
    <mergeCell ref="H5:H7"/>
    <mergeCell ref="I5:I7"/>
    <mergeCell ref="C8:C9"/>
    <mergeCell ref="H8:H9"/>
  </mergeCells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F27" sqref="F27"/>
    </sheetView>
  </sheetViews>
  <sheetFormatPr defaultRowHeight="16.5"/>
  <sheetData>
    <row r="1" spans="1:4">
      <c r="A1" s="173" t="s">
        <v>555</v>
      </c>
      <c r="B1" s="170"/>
      <c r="C1" s="170"/>
      <c r="D1" s="170"/>
    </row>
    <row r="2" spans="1:4">
      <c r="A2" s="170"/>
      <c r="B2" s="170"/>
      <c r="C2" s="170"/>
      <c r="D2" s="170"/>
    </row>
    <row r="3" spans="1:4">
      <c r="A3" s="7" t="s">
        <v>556</v>
      </c>
      <c r="B3" s="7"/>
      <c r="C3" s="7"/>
      <c r="D3" s="7"/>
    </row>
    <row r="4" spans="1:4">
      <c r="A4" s="7"/>
      <c r="B4" s="7"/>
      <c r="C4" s="7"/>
      <c r="D4" s="7"/>
    </row>
    <row r="5" spans="1:4">
      <c r="A5" s="174" t="s">
        <v>0</v>
      </c>
      <c r="B5" s="174" t="s">
        <v>5</v>
      </c>
      <c r="C5" s="174" t="s">
        <v>7</v>
      </c>
      <c r="D5" s="174" t="s">
        <v>8</v>
      </c>
    </row>
    <row r="6" spans="1:4">
      <c r="A6" s="175" t="s">
        <v>557</v>
      </c>
      <c r="B6" s="175">
        <v>12969</v>
      </c>
      <c r="C6" s="175">
        <v>11303</v>
      </c>
      <c r="D6" s="171">
        <v>0.87153982573829902</v>
      </c>
    </row>
    <row r="7" spans="1:4">
      <c r="A7" s="175" t="s">
        <v>558</v>
      </c>
      <c r="B7" s="175">
        <v>27406</v>
      </c>
      <c r="C7" s="175">
        <v>23141</v>
      </c>
      <c r="D7" s="171">
        <v>0.84437714369116257</v>
      </c>
    </row>
    <row r="8" spans="1:4">
      <c r="A8" s="175" t="s">
        <v>559</v>
      </c>
      <c r="B8" s="175">
        <v>1701</v>
      </c>
      <c r="C8" s="175">
        <v>1413</v>
      </c>
      <c r="D8" s="171">
        <v>0.8306878306878307</v>
      </c>
    </row>
    <row r="9" spans="1:4">
      <c r="A9" s="175" t="s">
        <v>560</v>
      </c>
      <c r="B9" s="175">
        <v>32740</v>
      </c>
      <c r="C9" s="175">
        <v>26645</v>
      </c>
      <c r="D9" s="171">
        <v>0.81383628588882106</v>
      </c>
    </row>
    <row r="10" spans="1:4">
      <c r="A10" s="175" t="s">
        <v>561</v>
      </c>
      <c r="B10" s="175">
        <v>31620</v>
      </c>
      <c r="C10" s="175">
        <v>25663</v>
      </c>
      <c r="D10" s="171">
        <v>0.81160657811511705</v>
      </c>
    </row>
    <row r="11" spans="1:4">
      <c r="A11" s="175" t="s">
        <v>562</v>
      </c>
      <c r="B11" s="175">
        <v>5578</v>
      </c>
      <c r="C11" s="175">
        <v>4506</v>
      </c>
      <c r="D11" s="171">
        <v>0.80781642165650769</v>
      </c>
    </row>
    <row r="12" spans="1:4">
      <c r="A12" s="175" t="s">
        <v>563</v>
      </c>
      <c r="B12" s="175">
        <v>2457</v>
      </c>
      <c r="C12" s="175">
        <v>1991</v>
      </c>
      <c r="D12" s="172">
        <v>0.81033781033781038</v>
      </c>
    </row>
    <row r="13" spans="1:4">
      <c r="A13" s="175" t="s">
        <v>564</v>
      </c>
      <c r="B13" s="175">
        <v>65551</v>
      </c>
      <c r="C13" s="175">
        <v>51157</v>
      </c>
      <c r="D13" s="171">
        <v>0.78041524919528305</v>
      </c>
    </row>
    <row r="14" spans="1:4">
      <c r="A14" s="175" t="s">
        <v>565</v>
      </c>
      <c r="B14" s="175">
        <v>1392</v>
      </c>
      <c r="C14" s="175">
        <v>1085</v>
      </c>
      <c r="D14" s="171">
        <v>0.77945402298850575</v>
      </c>
    </row>
    <row r="15" spans="1:4">
      <c r="A15" s="175" t="s">
        <v>566</v>
      </c>
      <c r="B15" s="175">
        <v>13915</v>
      </c>
      <c r="C15" s="175">
        <v>10540</v>
      </c>
      <c r="D15" s="171">
        <v>0.75745598275242543</v>
      </c>
    </row>
    <row r="16" spans="1:4">
      <c r="A16" s="175" t="s">
        <v>567</v>
      </c>
      <c r="B16" s="175">
        <v>96422</v>
      </c>
      <c r="C16" s="175">
        <v>72912</v>
      </c>
      <c r="D16" s="171">
        <v>0.7561759764369127</v>
      </c>
    </row>
    <row r="17" spans="1:4">
      <c r="A17" s="175" t="s">
        <v>568</v>
      </c>
      <c r="B17" s="175">
        <v>1365</v>
      </c>
      <c r="C17" s="175">
        <v>986</v>
      </c>
      <c r="D17" s="171">
        <v>0.72234432234432233</v>
      </c>
    </row>
    <row r="18" spans="1:4">
      <c r="A18" s="175" t="s">
        <v>569</v>
      </c>
      <c r="B18" s="175">
        <v>30659</v>
      </c>
      <c r="C18" s="175">
        <v>22142</v>
      </c>
      <c r="D18" s="171">
        <v>0.72220228970286049</v>
      </c>
    </row>
    <row r="19" spans="1:4">
      <c r="A19" s="175" t="s">
        <v>570</v>
      </c>
      <c r="B19" s="175">
        <v>1794</v>
      </c>
      <c r="C19" s="175">
        <v>1282</v>
      </c>
      <c r="D19" s="171">
        <v>0.71460423634336678</v>
      </c>
    </row>
    <row r="20" spans="1:4">
      <c r="A20" s="175" t="s">
        <v>571</v>
      </c>
      <c r="B20" s="175">
        <v>4914</v>
      </c>
      <c r="C20" s="175">
        <v>3458</v>
      </c>
      <c r="D20" s="171">
        <v>0.70370370370370372</v>
      </c>
    </row>
    <row r="21" spans="1:4">
      <c r="A21" s="175" t="s">
        <v>572</v>
      </c>
      <c r="B21" s="175">
        <v>20457</v>
      </c>
      <c r="C21" s="175">
        <v>14360</v>
      </c>
      <c r="D21" s="171">
        <v>0.7019602092193381</v>
      </c>
    </row>
    <row r="22" spans="1:4">
      <c r="A22" s="175" t="s">
        <v>573</v>
      </c>
      <c r="B22" s="175">
        <v>2535</v>
      </c>
      <c r="C22" s="175">
        <v>1774</v>
      </c>
      <c r="D22" s="171">
        <v>0.69980276134122288</v>
      </c>
    </row>
    <row r="23" spans="1:4">
      <c r="A23" s="175" t="s">
        <v>574</v>
      </c>
      <c r="B23" s="175">
        <v>12911</v>
      </c>
      <c r="C23" s="175">
        <v>8716</v>
      </c>
      <c r="D23" s="171">
        <v>0.67508326233444349</v>
      </c>
    </row>
    <row r="24" spans="1:4">
      <c r="A24" s="175" t="s">
        <v>575</v>
      </c>
      <c r="B24" s="175">
        <v>14009</v>
      </c>
      <c r="C24" s="175">
        <v>9392</v>
      </c>
      <c r="D24" s="171">
        <v>0.67042615461489041</v>
      </c>
    </row>
    <row r="25" spans="1:4">
      <c r="A25" s="175" t="s">
        <v>576</v>
      </c>
      <c r="B25" s="175">
        <v>7715</v>
      </c>
      <c r="C25" s="175">
        <v>5070</v>
      </c>
      <c r="D25" s="171">
        <v>0.65716137394685681</v>
      </c>
    </row>
    <row r="26" spans="1:4">
      <c r="A26" s="175" t="s">
        <v>577</v>
      </c>
      <c r="B26" s="175">
        <v>10014</v>
      </c>
      <c r="C26" s="175">
        <v>6562</v>
      </c>
      <c r="D26" s="171">
        <v>0.65531532431217854</v>
      </c>
    </row>
    <row r="27" spans="1:4">
      <c r="A27" s="175" t="s">
        <v>578</v>
      </c>
      <c r="B27" s="175">
        <v>39522</v>
      </c>
      <c r="C27" s="175">
        <v>25812</v>
      </c>
      <c r="D27" s="171">
        <v>0.65310459996963721</v>
      </c>
    </row>
    <row r="28" spans="1:4">
      <c r="A28" s="175" t="s">
        <v>579</v>
      </c>
      <c r="B28" s="175">
        <v>3132</v>
      </c>
      <c r="C28" s="175">
        <v>1983</v>
      </c>
      <c r="D28" s="171">
        <v>0.63314176245210729</v>
      </c>
    </row>
    <row r="29" spans="1:4">
      <c r="A29" s="175" t="s">
        <v>580</v>
      </c>
      <c r="B29" s="175">
        <v>19466</v>
      </c>
      <c r="C29" s="175">
        <v>12302</v>
      </c>
      <c r="D29" s="171">
        <v>0.63197369772937428</v>
      </c>
    </row>
    <row r="30" spans="1:4">
      <c r="A30" s="175" t="s">
        <v>581</v>
      </c>
      <c r="B30" s="175">
        <v>8467</v>
      </c>
      <c r="C30" s="175">
        <v>5197</v>
      </c>
      <c r="D30" s="171">
        <v>0.61379473249084682</v>
      </c>
    </row>
    <row r="31" spans="1:4">
      <c r="A31" s="175" t="s">
        <v>582</v>
      </c>
      <c r="B31" s="175">
        <v>23181</v>
      </c>
      <c r="C31" s="175">
        <v>14200</v>
      </c>
      <c r="D31" s="171">
        <v>0.61257063974806958</v>
      </c>
    </row>
    <row r="32" spans="1:4">
      <c r="A32" s="175" t="s">
        <v>583</v>
      </c>
      <c r="B32" s="175">
        <v>38132</v>
      </c>
      <c r="C32" s="175">
        <v>23134</v>
      </c>
      <c r="D32" s="171">
        <v>0.60668205181999368</v>
      </c>
    </row>
    <row r="33" spans="1:4">
      <c r="A33" s="175" t="s">
        <v>584</v>
      </c>
      <c r="B33" s="175">
        <v>6726</v>
      </c>
      <c r="C33" s="175">
        <v>4026</v>
      </c>
      <c r="D33" s="171">
        <v>0.59857270294380016</v>
      </c>
    </row>
    <row r="34" spans="1:4">
      <c r="A34" s="175" t="s">
        <v>585</v>
      </c>
      <c r="B34" s="175">
        <v>35960</v>
      </c>
      <c r="C34" s="175">
        <v>21286</v>
      </c>
      <c r="D34" s="171">
        <v>0.59193548387096773</v>
      </c>
    </row>
    <row r="35" spans="1:4">
      <c r="A35" s="175" t="s">
        <v>586</v>
      </c>
      <c r="B35" s="175">
        <v>19469</v>
      </c>
      <c r="C35" s="175">
        <v>11153</v>
      </c>
      <c r="D35" s="171">
        <v>0.57285941753556935</v>
      </c>
    </row>
    <row r="36" spans="1:4">
      <c r="A36" s="175" t="s">
        <v>587</v>
      </c>
      <c r="B36" s="175">
        <v>137994</v>
      </c>
      <c r="C36" s="175">
        <v>76561</v>
      </c>
      <c r="D36" s="171">
        <v>0.55481397741930805</v>
      </c>
    </row>
    <row r="37" spans="1:4">
      <c r="A37" s="175" t="s">
        <v>588</v>
      </c>
      <c r="B37" s="175">
        <v>23090</v>
      </c>
      <c r="C37" s="175">
        <v>12392</v>
      </c>
      <c r="D37" s="171">
        <v>0.53668254655695102</v>
      </c>
    </row>
    <row r="38" spans="1:4">
      <c r="A38" s="175" t="s">
        <v>589</v>
      </c>
      <c r="B38" s="175">
        <v>8278</v>
      </c>
      <c r="C38" s="175">
        <v>4235</v>
      </c>
      <c r="D38" s="171">
        <v>0.51159700410727227</v>
      </c>
    </row>
    <row r="39" spans="1:4">
      <c r="A39" s="175" t="s">
        <v>590</v>
      </c>
      <c r="B39" s="175">
        <v>3471</v>
      </c>
      <c r="C39" s="175">
        <v>1570</v>
      </c>
      <c r="D39" s="171">
        <v>0.45231921636416017</v>
      </c>
    </row>
    <row r="40" spans="1:4">
      <c r="A40" s="175" t="s">
        <v>591</v>
      </c>
      <c r="B40" s="175">
        <v>18031</v>
      </c>
      <c r="C40" s="175">
        <v>7545</v>
      </c>
      <c r="D40" s="171">
        <v>0.41844600965004713</v>
      </c>
    </row>
    <row r="41" spans="1:4">
      <c r="A41" s="175" t="s">
        <v>592</v>
      </c>
      <c r="B41" s="175">
        <v>4089</v>
      </c>
      <c r="C41" s="175">
        <v>1610</v>
      </c>
      <c r="D41" s="171">
        <v>0.39373930056248474</v>
      </c>
    </row>
    <row r="42" spans="1:4">
      <c r="A42" s="175" t="s">
        <v>593</v>
      </c>
      <c r="B42" s="175">
        <v>1431</v>
      </c>
      <c r="C42" s="175">
        <v>303</v>
      </c>
      <c r="D42" s="171">
        <v>0.21174004192872117</v>
      </c>
    </row>
  </sheetData>
  <mergeCells count="1">
    <mergeCell ref="A3:D4"/>
  </mergeCells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G10" sqref="G10"/>
    </sheetView>
  </sheetViews>
  <sheetFormatPr defaultRowHeight="16.5"/>
  <sheetData>
    <row r="1" spans="1:4">
      <c r="A1" s="179" t="s">
        <v>594</v>
      </c>
      <c r="B1" s="176"/>
      <c r="C1" s="176"/>
      <c r="D1" s="176"/>
    </row>
    <row r="3" spans="1:4">
      <c r="A3" s="7" t="s">
        <v>595</v>
      </c>
      <c r="B3" s="7"/>
      <c r="C3" s="7"/>
      <c r="D3" s="7"/>
    </row>
    <row r="4" spans="1:4">
      <c r="A4" s="7"/>
      <c r="B4" s="7"/>
      <c r="C4" s="7"/>
      <c r="D4" s="7"/>
    </row>
    <row r="5" spans="1:4">
      <c r="A5" s="181" t="s">
        <v>596</v>
      </c>
      <c r="B5" s="181" t="s">
        <v>597</v>
      </c>
      <c r="C5" s="181" t="s">
        <v>7</v>
      </c>
      <c r="D5" s="181" t="s">
        <v>8</v>
      </c>
    </row>
    <row r="6" spans="1:4">
      <c r="A6" s="183" t="s">
        <v>598</v>
      </c>
      <c r="B6" s="182">
        <v>2535</v>
      </c>
      <c r="C6" s="182">
        <v>2217</v>
      </c>
      <c r="D6" s="178">
        <v>0.875</v>
      </c>
    </row>
    <row r="7" spans="1:4">
      <c r="A7" s="183" t="s">
        <v>599</v>
      </c>
      <c r="B7" s="182">
        <v>26715</v>
      </c>
      <c r="C7" s="182">
        <v>23049</v>
      </c>
      <c r="D7" s="178">
        <v>0.86277372262773722</v>
      </c>
    </row>
    <row r="8" spans="1:4">
      <c r="A8" s="183" t="s">
        <v>600</v>
      </c>
      <c r="B8" s="182">
        <v>2646</v>
      </c>
      <c r="C8" s="182">
        <v>2277</v>
      </c>
      <c r="D8" s="178">
        <v>0.86099999999999999</v>
      </c>
    </row>
    <row r="9" spans="1:4">
      <c r="A9" s="183" t="s">
        <v>601</v>
      </c>
      <c r="B9" s="182">
        <v>2646</v>
      </c>
      <c r="C9" s="182">
        <v>2194</v>
      </c>
      <c r="D9" s="178">
        <v>0.82917611489040055</v>
      </c>
    </row>
    <row r="10" spans="1:4">
      <c r="A10" s="183" t="s">
        <v>602</v>
      </c>
      <c r="B10" s="182">
        <v>11222</v>
      </c>
      <c r="C10" s="182">
        <v>9173</v>
      </c>
      <c r="D10" s="178">
        <v>0.817412225984673</v>
      </c>
    </row>
    <row r="11" spans="1:4">
      <c r="A11" s="183" t="s">
        <v>603</v>
      </c>
      <c r="B11" s="182">
        <v>18232</v>
      </c>
      <c r="C11" s="182">
        <v>14703</v>
      </c>
      <c r="D11" s="178">
        <v>0.80643922773146115</v>
      </c>
    </row>
    <row r="12" spans="1:4">
      <c r="A12" s="183" t="s">
        <v>604</v>
      </c>
      <c r="B12" s="182">
        <v>1932</v>
      </c>
      <c r="C12" s="182">
        <v>1501</v>
      </c>
      <c r="D12" s="178">
        <v>0.77691511387163559</v>
      </c>
    </row>
    <row r="13" spans="1:4">
      <c r="A13" s="183" t="s">
        <v>605</v>
      </c>
      <c r="B13" s="182">
        <v>104274</v>
      </c>
      <c r="C13" s="182">
        <v>80830</v>
      </c>
      <c r="D13" s="178">
        <v>0.77516926558873733</v>
      </c>
    </row>
    <row r="14" spans="1:4">
      <c r="A14" s="183" t="s">
        <v>606</v>
      </c>
      <c r="B14" s="177">
        <v>4683</v>
      </c>
      <c r="C14" s="182">
        <v>3579</v>
      </c>
      <c r="D14" s="178">
        <v>0.76425368353619472</v>
      </c>
    </row>
    <row r="15" spans="1:4">
      <c r="A15" s="183" t="s">
        <v>607</v>
      </c>
      <c r="B15" s="182">
        <v>137942</v>
      </c>
      <c r="C15" s="182">
        <v>105392</v>
      </c>
      <c r="D15" s="178">
        <v>0.76403125951486861</v>
      </c>
    </row>
    <row r="16" spans="1:4">
      <c r="A16" s="183" t="s">
        <v>608</v>
      </c>
      <c r="B16" s="182">
        <v>42172</v>
      </c>
      <c r="C16" s="182">
        <v>31702</v>
      </c>
      <c r="D16" s="178">
        <v>0.7517310063549274</v>
      </c>
    </row>
    <row r="17" spans="1:4">
      <c r="A17" s="180" t="s">
        <v>609</v>
      </c>
      <c r="B17" s="182">
        <v>122763</v>
      </c>
      <c r="C17" s="182">
        <v>91830</v>
      </c>
      <c r="D17" s="178">
        <v>0.74802668556486884</v>
      </c>
    </row>
    <row r="18" spans="1:4">
      <c r="A18" s="183" t="s">
        <v>610</v>
      </c>
      <c r="B18" s="182">
        <v>2226</v>
      </c>
      <c r="C18" s="182">
        <v>1645</v>
      </c>
      <c r="D18" s="178">
        <v>0.73899371069182385</v>
      </c>
    </row>
    <row r="19" spans="1:4">
      <c r="A19" s="183" t="s">
        <v>611</v>
      </c>
      <c r="B19" s="182">
        <v>2646</v>
      </c>
      <c r="C19" s="182">
        <v>1955</v>
      </c>
      <c r="D19" s="178">
        <v>0.73885109599395316</v>
      </c>
    </row>
    <row r="20" spans="1:4">
      <c r="A20" s="183" t="s">
        <v>612</v>
      </c>
      <c r="B20" s="182">
        <v>3384</v>
      </c>
      <c r="C20" s="182">
        <v>2471</v>
      </c>
      <c r="D20" s="178">
        <v>0.73020094562647753</v>
      </c>
    </row>
    <row r="21" spans="1:4">
      <c r="A21" s="183" t="s">
        <v>613</v>
      </c>
      <c r="B21" s="182">
        <v>5146</v>
      </c>
      <c r="C21" s="182">
        <v>3580</v>
      </c>
      <c r="D21" s="178">
        <v>0.69568596968519236</v>
      </c>
    </row>
    <row r="22" spans="1:4">
      <c r="A22" s="183" t="s">
        <v>614</v>
      </c>
      <c r="B22" s="182">
        <v>4986</v>
      </c>
      <c r="C22" s="182">
        <v>2885</v>
      </c>
      <c r="D22" s="178">
        <v>0.57862013638186927</v>
      </c>
    </row>
    <row r="23" spans="1:4">
      <c r="A23" s="183" t="s">
        <v>615</v>
      </c>
      <c r="B23" s="182">
        <v>189</v>
      </c>
      <c r="C23" s="182">
        <v>66</v>
      </c>
      <c r="D23" s="178">
        <v>0.34899999999999998</v>
      </c>
    </row>
  </sheetData>
  <mergeCells count="1">
    <mergeCell ref="A3:D4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유럽</vt:lpstr>
      <vt:lpstr>미주대양주</vt:lpstr>
      <vt:lpstr>아시아</vt:lpstr>
      <vt:lpstr>중국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eez</dc:creator>
  <cp:lastModifiedBy>eez</cp:lastModifiedBy>
  <dcterms:created xsi:type="dcterms:W3CDTF">2020-02-11T01:24:55Z</dcterms:created>
  <dcterms:modified xsi:type="dcterms:W3CDTF">2020-02-11T01:31:51Z</dcterms:modified>
</cp:coreProperties>
</file>